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ục lục" sheetId="1" state="visible" r:id="rId3"/>
    <sheet name="1-Công việc" sheetId="2" state="visible" r:id="rId4"/>
    <sheet name="2-Chấm công" sheetId="3" state="visible" r:id="rId5"/>
    <sheet name="3-Chi tiêu" sheetId="4" state="visible" r:id="rId6"/>
    <sheet name="4-Doanh số" sheetId="5" state="visible" r:id="rId7"/>
    <sheet name="5-Khách hàng" sheetId="6" state="visible" r:id="rId8"/>
    <sheet name="6-Kế hoạch dự án" sheetId="7" state="visible" r:id="rId9"/>
    <sheet name="7-Nghỉ phép" sheetId="8" state="visible" r:id="rId10"/>
    <sheet name="8-Kho" sheetId="9" state="visible" r:id="rId11"/>
    <sheet name="9-Công nợ" sheetId="10" state="visible" r:id="rId12"/>
    <sheet name="10-Báo giá" sheetId="11" state="visible" r:id="rId13"/>
  </sheets>
  <definedNames>
    <definedName function="false" hidden="false" localSheetId="10" name="_xlnm.Print_Area" vbProcedure="false">'10-Báo giá'!$A$1:$G$42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<sst xmlns="http://schemas.openxmlformats.org/spreadsheetml/2006/main" count="583" uniqueCount="346">
  <si>
    <t xml:space="preserve">10 MẪU EXCEL CHO DÂN VĂN PHÒNG</t>
  </si>
  <si>
    <t xml:space="preserve">Quà tặng thành viên nhóm Zalo Kỹ Năng Số — dùng miễn phí, chỉnh sửa thoải mái.</t>
  </si>
  <si>
    <t xml:space="preserve">Cách dùng: bấm tên mẫu để mở. Ô nền VÀNG là chỗ bạn nhập, ô nền XÁM là công thức tự tính — đừng gõ đè lên ô xám.</t>
  </si>
  <si>
    <t xml:space="preserve">Mỗi mẫu có sẵn vài dòng ví dụ để bạn xem cách điền. Khi dùng thật: chọn các ô vàng, bấm Delete (không xóa cả cột để giữ công thức).</t>
  </si>
  <si>
    <t xml:space="preserve">Dùng được trên Excel 2010 trở lên, Google Sheets (Tệp → Nhập) và WPS. Tô màu cảnh báo tự đổi theo ngày hôm nay.</t>
  </si>
  <si>
    <t xml:space="preserve">#</t>
  </si>
  <si>
    <t xml:space="preserve">Mẫu</t>
  </si>
  <si>
    <t xml:space="preserve">Dùng để</t>
  </si>
  <si>
    <t xml:space="preserve">Hàm Excel bên trong (học được gì)</t>
  </si>
  <si>
    <t xml:space="preserve">Danh sách việc, hạn chót, trạng thái; tự báo quá hạn / sắp đến hạn</t>
  </si>
  <si>
    <t xml:space="preserve">IF lồng, TODAY, COUNTIF, định dạng có điều kiện</t>
  </si>
  <si>
    <t xml:space="preserve">Chấm công X/N/P/L/K, tự tính công, phép, thiếu công theo tháng</t>
  </si>
  <si>
    <t xml:space="preserve">DATE, WEEKDAY, CHOOSE, COUNTIF, SUMPRODUCT</t>
  </si>
  <si>
    <t xml:space="preserve">Ghi chi tiêu, so với ngân sách từng nhóm, tỉ lệ để dành</t>
  </si>
  <si>
    <t xml:space="preserve">SUMIFS, IFERROR, danh sách thả xuống</t>
  </si>
  <si>
    <t xml:space="preserve">Doanh số từng nhân viên trong tháng so với chỉ tiêu</t>
  </si>
  <si>
    <t xml:space="preserve">SUMIFS nhiều điều kiện, EOMONTH, data bar</t>
  </si>
  <si>
    <t xml:space="preserve">Danh sách khách, tự nhắc lịch gọi lại theo chu kỳ</t>
  </si>
  <si>
    <t xml:space="preserve">Phép cộng ngày, COUNTIF, tô màu theo hạn</t>
  </si>
  <si>
    <t xml:space="preserve">Biểu đồ tiến độ 6 tuần tự vẽ, đánh dấu hôm nay, việc trễ</t>
  </si>
  <si>
    <t xml:space="preserve">Định dạng có điều kiện bằng công thức, AND</t>
  </si>
  <si>
    <t xml:space="preserve">Nhật ký nghỉ, tự tính phép năm còn lại của từng người</t>
  </si>
  <si>
    <t xml:space="preserve">SUMIFS theo năm, INDEX + MATCH</t>
  </si>
  <si>
    <t xml:space="preserve">Phiếu nhập/xuất, tồn kho tự tính, báo hàng cần nhập</t>
  </si>
  <si>
    <t xml:space="preserve">SUMIFS, INDEX + MATCH, cảnh báo tồn tối thiểu</t>
  </si>
  <si>
    <t xml:space="preserve">Tuổi nợ từng hóa đơn, tổng hợp theo nhóm quá hạn</t>
  </si>
  <si>
    <t xml:space="preserve">IF nhiều mức, SUMIFS, N()</t>
  </si>
  <si>
    <t xml:space="preserve">Báo giá có chiết khấu, thuế GTGT, sẵn khổ A4 để in/xuất PDF</t>
  </si>
  <si>
    <t xml:space="preserve">ROUND, vùng in, trộn ô</t>
  </si>
  <si>
    <t xml:space="preserve">Thấy các mẫu này dễ dùng?</t>
  </si>
  <si>
    <t xml:space="preserve">Khóa Excel thực chiến có 24 bài làm theo từng bước để bạn tự làm được những bảng như vậy — từ bảng dữ liệu đến báo cáo tự cập nhật. Cả khóa 199.000đ, bằng 4 ly cà phê.</t>
  </si>
  <si>
    <t xml:space="preserve">© Kỹ Năng Số · kynangso.blog — Dữ liệu ví dụ trong file là hư cấu.</t>
  </si>
  <si>
    <t xml:space="preserve">1. Theo dõi công việc</t>
  </si>
  <si>
    <t xml:space="preserve">Biết ngay việc nào quá hạn, việc nào sắp đến hạn, phần trăm đã xong.</t>
  </si>
  <si>
    <t xml:space="preserve">Ô nền vàng: bạn nhập  ·  Ô nền xám: công thức tự tính, đừng gõ đè  ·  Các dòng có sẵn là ví dụ — chọn ô vàng, bấm Delete để xóa khi dùng thật.</t>
  </si>
  <si>
    <t xml:space="preserve">TỔNG QUAN</t>
  </si>
  <si>
    <t xml:space="preserve">STT</t>
  </si>
  <si>
    <t xml:space="preserve">Việc cần làm</t>
  </si>
  <si>
    <t xml:space="preserve">Người phụ trách</t>
  </si>
  <si>
    <t xml:space="preserve">Ưu tiên</t>
  </si>
  <si>
    <t xml:space="preserve">Bắt đầu</t>
  </si>
  <si>
    <t xml:space="preserve">Hạn chót</t>
  </si>
  <si>
    <t xml:space="preserve">Trạng thái</t>
  </si>
  <si>
    <t xml:space="preserve">% xong</t>
  </si>
  <si>
    <t xml:space="preserve">Còn (ngày)</t>
  </si>
  <si>
    <t xml:space="preserve">Cảnh báo</t>
  </si>
  <si>
    <t xml:space="preserve">Ghi chú</t>
  </si>
  <si>
    <t xml:space="preserve">Tổng số việc</t>
  </si>
  <si>
    <t xml:space="preserve">Báo cáo doanh số tháng 10 gửi giám đốc</t>
  </si>
  <si>
    <t xml:space="preserve">Minh</t>
  </si>
  <si>
    <t xml:space="preserve">Cao</t>
  </si>
  <si>
    <t xml:space="preserve">Đang làm</t>
  </si>
  <si>
    <t xml:space="preserve">Đã xong</t>
  </si>
  <si>
    <t xml:space="preserve">Chuẩn bị nội dung họp giao ban quý IV</t>
  </si>
  <si>
    <t xml:space="preserve">Lan</t>
  </si>
  <si>
    <t xml:space="preserve">Trung bình</t>
  </si>
  <si>
    <t xml:space="preserve">Chưa làm</t>
  </si>
  <si>
    <t xml:space="preserve">Cập nhật bảng giá mới lên website</t>
  </si>
  <si>
    <t xml:space="preserve">Hùng</t>
  </si>
  <si>
    <t xml:space="preserve">Chờ phòng kinh doanh duyệt giá</t>
  </si>
  <si>
    <t xml:space="preserve">Quá hạn</t>
  </si>
  <si>
    <t xml:space="preserve">Gửi hợp đồng gia hạn cho khách Minh An</t>
  </si>
  <si>
    <t xml:space="preserve">Xong</t>
  </si>
  <si>
    <t xml:space="preserve">Sắp đến hạn (≤ 2 ngày)</t>
  </si>
  <si>
    <t xml:space="preserve">Tổng hợp đề xuất mua sắm thiết bị 2027</t>
  </si>
  <si>
    <t xml:space="preserve">Thấp</t>
  </si>
  <si>
    <t xml:space="preserve">Tỉ lệ hoàn thành</t>
  </si>
  <si>
    <t xml:space="preserve">Đào tạo nhân viên mới dùng phần mềm bán hàng</t>
  </si>
  <si>
    <t xml:space="preserve">2 buổi chiều</t>
  </si>
  <si>
    <t xml:space="preserve">2. Bảng chấm công tháng</t>
  </si>
  <si>
    <t xml:space="preserve">Chọn tháng ở ô B4 — ngày, thứ, công chuẩn tự đổi theo tháng.</t>
  </si>
  <si>
    <t xml:space="preserve">Ký hiệu:  X = đi làm đủ ngày  ·  N = nửa ngày  ·  P = nghỉ phép  ·  L = nghỉ lễ  ·  K = nghỉ không lương.   Ô vàng: bạn nhập.</t>
  </si>
  <si>
    <t xml:space="preserve">Tháng:</t>
  </si>
  <si>
    <t xml:space="preserve">Công chuẩn:</t>
  </si>
  <si>
    <t xml:space="preserve">ngày (mặc định nghỉ Chủ nhật; nghỉ cả thứ Bảy thì gõ số ngày vào ô G4)</t>
  </si>
  <si>
    <t xml:space="preserve">Mã NV</t>
  </si>
  <si>
    <t xml:space="preserve">Họ tên</t>
  </si>
  <si>
    <t xml:space="preserve">Công đi làm</t>
  </si>
  <si>
    <t xml:space="preserve">Phép</t>
  </si>
  <si>
    <t xml:space="preserve">Lễ</t>
  </si>
  <si>
    <t xml:space="preserve">Không lương</t>
  </si>
  <si>
    <t xml:space="preserve">Công hưởng lương</t>
  </si>
  <si>
    <t xml:space="preserve">Thiếu so với chuẩn</t>
  </si>
  <si>
    <t xml:space="preserve">NV01</t>
  </si>
  <si>
    <t xml:space="preserve">Nguyễn Thu Hà</t>
  </si>
  <si>
    <t xml:space="preserve">X</t>
  </si>
  <si>
    <t xml:space="preserve">NV02</t>
  </si>
  <si>
    <t xml:space="preserve">Trần Minh Đức</t>
  </si>
  <si>
    <t xml:space="preserve">P</t>
  </si>
  <si>
    <t xml:space="preserve">NV03</t>
  </si>
  <si>
    <t xml:space="preserve">Lê Hoàng Nam</t>
  </si>
  <si>
    <t xml:space="preserve">N</t>
  </si>
  <si>
    <t xml:space="preserve">K</t>
  </si>
  <si>
    <t xml:space="preserve">NV04</t>
  </si>
  <si>
    <t xml:space="preserve">Phạm Ngọc Anh</t>
  </si>
  <si>
    <t xml:space="preserve">3. Quản lý chi tiêu cá nhân / gia đình</t>
  </si>
  <si>
    <t xml:space="preserve">Ghi mỗi khoản chi một dòng — bảng bên phải tự cộng theo nhóm và báo nhóm nào vượt ngân sách.</t>
  </si>
  <si>
    <t xml:space="preserve">Ngày</t>
  </si>
  <si>
    <t xml:space="preserve">Khoản chi</t>
  </si>
  <si>
    <t xml:space="preserve">Nhóm</t>
  </si>
  <si>
    <t xml:space="preserve">Số tiền (đ)</t>
  </si>
  <si>
    <t xml:space="preserve">Nguồn thu tháng</t>
  </si>
  <si>
    <t xml:space="preserve">Tiền nhà tháng 11</t>
  </si>
  <si>
    <t xml:space="preserve">Nhà ở &amp; điện nước</t>
  </si>
  <si>
    <t xml:space="preserve">Lương</t>
  </si>
  <si>
    <t xml:space="preserve">Chuyển vào tài khoản tiết kiệm</t>
  </si>
  <si>
    <t xml:space="preserve">Tiết kiệm &amp; đầu tư</t>
  </si>
  <si>
    <t xml:space="preserve">Thu nhập khác</t>
  </si>
  <si>
    <t xml:space="preserve">Đi chợ tuần 1</t>
  </si>
  <si>
    <t xml:space="preserve">Ăn uống</t>
  </si>
  <si>
    <t xml:space="preserve">Đổ xăng</t>
  </si>
  <si>
    <t xml:space="preserve">Đi lại</t>
  </si>
  <si>
    <t xml:space="preserve">Học phí tiếng Anh cho con</t>
  </si>
  <si>
    <t xml:space="preserve">Con cái &amp; học tập</t>
  </si>
  <si>
    <t xml:space="preserve">Tổng thu</t>
  </si>
  <si>
    <t xml:space="preserve">Ăn trưa văn phòng (5 ngày)</t>
  </si>
  <si>
    <t xml:space="preserve">Tiền điện tháng 10</t>
  </si>
  <si>
    <t xml:space="preserve">Nhóm chi</t>
  </si>
  <si>
    <t xml:space="preserve">Ngân sách</t>
  </si>
  <si>
    <t xml:space="preserve">Đã chi</t>
  </si>
  <si>
    <t xml:space="preserve">Còn lại</t>
  </si>
  <si>
    <t xml:space="preserve">% đã dùng</t>
  </si>
  <si>
    <t xml:space="preserve">Mừng cưới đồng nghiệp</t>
  </si>
  <si>
    <t xml:space="preserve">Hiếu hỉ &amp; quà tặng</t>
  </si>
  <si>
    <t xml:space="preserve">Mua áo khoác</t>
  </si>
  <si>
    <t xml:space="preserve">Mua sắm</t>
  </si>
  <si>
    <t xml:space="preserve">Sức khỏe</t>
  </si>
  <si>
    <t xml:space="preserve">Khác</t>
  </si>
  <si>
    <t xml:space="preserve">Tổng</t>
  </si>
  <si>
    <t xml:space="preserve">KẾT QUẢ THÁNG</t>
  </si>
  <si>
    <t xml:space="preserve">Tổng chi (gồm tiết kiệm)</t>
  </si>
  <si>
    <t xml:space="preserve">Tiền còn dư</t>
  </si>
  <si>
    <t xml:space="preserve">Tỉ lệ để dành</t>
  </si>
  <si>
    <t xml:space="preserve">Tỉ lệ để dành = (tiền còn dư + nhóm Tiết kiệm &amp; đầu tư) / tổng thu.</t>
  </si>
  <si>
    <t xml:space="preserve">4. Theo dõi doanh số theo nhân viên</t>
  </si>
  <si>
    <t xml:space="preserve">Nhập từng đơn bên trái; chọn tháng ở ô J4 — bảng bên phải tự tính thực đạt so với chỉ tiêu.</t>
  </si>
  <si>
    <t xml:space="preserve">Tháng báo cáo:</t>
  </si>
  <si>
    <t xml:space="preserve">Nhân viên</t>
  </si>
  <si>
    <t xml:space="preserve">Khách hàng</t>
  </si>
  <si>
    <t xml:space="preserve">Sản phẩm</t>
  </si>
  <si>
    <t xml:space="preserve">Số lượng</t>
  </si>
  <si>
    <t xml:space="preserve">Đơn giá (đ)</t>
  </si>
  <si>
    <t xml:space="preserve">Thành tiền (đ)</t>
  </si>
  <si>
    <t xml:space="preserve">Chỉ tiêu tháng (đ)</t>
  </si>
  <si>
    <t xml:space="preserve">Thực đạt (đ)</t>
  </si>
  <si>
    <t xml:space="preserve">% đạt</t>
  </si>
  <si>
    <t xml:space="preserve">Đánh giá</t>
  </si>
  <si>
    <t xml:space="preserve">An</t>
  </si>
  <si>
    <t xml:space="preserve">Cty Minh An</t>
  </si>
  <si>
    <t xml:space="preserve">Gói phần mềm Cơ bản</t>
  </si>
  <si>
    <t xml:space="preserve">Bình</t>
  </si>
  <si>
    <t xml:space="preserve">Cửa hàng Hoa Mai</t>
  </si>
  <si>
    <t xml:space="preserve">Gói phần mềm Nâng cao</t>
  </si>
  <si>
    <t xml:space="preserve">Chi</t>
  </si>
  <si>
    <t xml:space="preserve">Cty Tân Phát</t>
  </si>
  <si>
    <t xml:space="preserve">Đào tạo tại chỗ</t>
  </si>
  <si>
    <t xml:space="preserve">Nhà sách Trí Việt</t>
  </si>
  <si>
    <t xml:space="preserve">Dũng</t>
  </si>
  <si>
    <t xml:space="preserve">Cty Hòa Bình</t>
  </si>
  <si>
    <t xml:space="preserve">Spa Thu Cúc</t>
  </si>
  <si>
    <t xml:space="preserve">Cty Đại Dương</t>
  </si>
  <si>
    <t xml:space="preserve">Quán cà phê Mộc</t>
  </si>
  <si>
    <t xml:space="preserve">Danh sách nhân viên ở cột I cũng là danh sách thả xuống của cột B.</t>
  </si>
  <si>
    <t xml:space="preserve">5. Danh sách khách hàng &amp; lịch chăm sóc</t>
  </si>
  <si>
    <t xml:space="preserve">Đặt chu kỳ chăm sóc cho từng khách — bảng tự nhắc ai cần gọi lại hôm nay.</t>
  </si>
  <si>
    <t xml:space="preserve">THEO TRẠNG THÁI</t>
  </si>
  <si>
    <t xml:space="preserve">Mã KH</t>
  </si>
  <si>
    <t xml:space="preserve">Tên khách hàng</t>
  </si>
  <si>
    <t xml:space="preserve">Điện thoại</t>
  </si>
  <si>
    <t xml:space="preserve">Nguồn</t>
  </si>
  <si>
    <t xml:space="preserve">Quan tâm / nhu cầu</t>
  </si>
  <si>
    <t xml:space="preserve">Liên hệ gần nhất</t>
  </si>
  <si>
    <t xml:space="preserve">Chu kỳ (ngày)</t>
  </si>
  <si>
    <t xml:space="preserve">Lần chăm sóc tiếp</t>
  </si>
  <si>
    <t xml:space="preserve">Mới</t>
  </si>
  <si>
    <t xml:space="preserve">KH001</t>
  </si>
  <si>
    <t xml:space="preserve">Chị Lan – Cty Minh An</t>
  </si>
  <si>
    <t xml:space="preserve">0900 000 001</t>
  </si>
  <si>
    <t xml:space="preserve">Giới thiệu</t>
  </si>
  <si>
    <t xml:space="preserve">Gói phần mềm Nâng cao, 10 người dùng</t>
  </si>
  <si>
    <t xml:space="preserve">Đang tư vấn</t>
  </si>
  <si>
    <t xml:space="preserve">Gửi báo giá chiết khấu 5%</t>
  </si>
  <si>
    <t xml:space="preserve">KH002</t>
  </si>
  <si>
    <t xml:space="preserve">Anh Tuấn – Cửa hàng Hoa Mai</t>
  </si>
  <si>
    <t xml:space="preserve">0900 000 002</t>
  </si>
  <si>
    <t xml:space="preserve">Facebook</t>
  </si>
  <si>
    <t xml:space="preserve">Phần mềm bán hàng 1 chi nhánh</t>
  </si>
  <si>
    <t xml:space="preserve">Đã mua</t>
  </si>
  <si>
    <t xml:space="preserve">KH003</t>
  </si>
  <si>
    <t xml:space="preserve">Chị Hương – Spa Thu Cúc</t>
  </si>
  <si>
    <t xml:space="preserve">0900 000 003</t>
  </si>
  <si>
    <t xml:space="preserve">Zalo</t>
  </si>
  <si>
    <t xml:space="preserve">Đã mua gói Cơ bản, hỏi thêm đào tạo</t>
  </si>
  <si>
    <t xml:space="preserve">Hỏi trải nghiệm sau 1 tháng</t>
  </si>
  <si>
    <t xml:space="preserve">Khách quen</t>
  </si>
  <si>
    <t xml:space="preserve">KH004</t>
  </si>
  <si>
    <t xml:space="preserve">Anh Phong – Cty Tân Phát</t>
  </si>
  <si>
    <t xml:space="preserve">0900 000 004</t>
  </si>
  <si>
    <t xml:space="preserve">Website</t>
  </si>
  <si>
    <t xml:space="preserve">Đào tạo tại chỗ cho 15 nhân viên</t>
  </si>
  <si>
    <t xml:space="preserve">Tạm dừng</t>
  </si>
  <si>
    <t xml:space="preserve">KH005</t>
  </si>
  <si>
    <t xml:space="preserve">Chị Mai – Nhà sách Trí Việt</t>
  </si>
  <si>
    <t xml:space="preserve">0900 000 005</t>
  </si>
  <si>
    <t xml:space="preserve">Nâng cấp lên gói Nâng cao</t>
  </si>
  <si>
    <t xml:space="preserve">Hẹn liên hệ lại sau Tết</t>
  </si>
  <si>
    <t xml:space="preserve">Cần gọi lại (quá hạn)</t>
  </si>
  <si>
    <t xml:space="preserve">6. Kế hoạch dự án dạng biểu đồ Gantt</t>
  </si>
  <si>
    <t xml:space="preserve">Nhập ngày bắt đầu và số ngày — thanh tiến độ tự vẽ. Đổi ô D4 để dịch khung thời gian 6 tuần.</t>
  </si>
  <si>
    <t xml:space="preserve">Hiển thị từ ngày:</t>
  </si>
  <si>
    <t xml:space="preserve">Xanh đậm = phần đã làm  ·  Xanh nhạt = phần còn lại  ·  Cột cam = hôm nay</t>
  </si>
  <si>
    <t xml:space="preserve">Hạng mục</t>
  </si>
  <si>
    <t xml:space="preserve">Phụ trách</t>
  </si>
  <si>
    <t xml:space="preserve">Số ngày</t>
  </si>
  <si>
    <t xml:space="preserve">Kết thúc</t>
  </si>
  <si>
    <t xml:space="preserve">Khảo sát nhu cầu các phòng ban</t>
  </si>
  <si>
    <t xml:space="preserve">Chọn nhà cung cấp phần mềm</t>
  </si>
  <si>
    <t xml:space="preserve">Ký hợp đồng, thanh toán đợt 1</t>
  </si>
  <si>
    <t xml:space="preserve">Cài đặt và nhập dữ liệu cũ</t>
  </si>
  <si>
    <t xml:space="preserve">Đào tạo người dùng</t>
  </si>
  <si>
    <t xml:space="preserve">Chạy thử song song hệ thống cũ</t>
  </si>
  <si>
    <t xml:space="preserve">Nghiệm thu, chuyển sang dùng chính thức</t>
  </si>
  <si>
    <t xml:space="preserve">7. Theo dõi nghỉ phép nhân viên</t>
  </si>
  <si>
    <t xml:space="preserve">Ghi từng lần nghỉ ở bảng bên phải — số ngày phép còn lại của mỗi người tự cập nhật.</t>
  </si>
  <si>
    <t xml:space="preserve">Năm:</t>
  </si>
  <si>
    <t xml:space="preserve">Bộ phận</t>
  </si>
  <si>
    <t xml:space="preserve">Phép năm được hưởng</t>
  </si>
  <si>
    <t xml:space="preserve">Phép năm trước chuyển sang</t>
  </si>
  <si>
    <t xml:space="preserve">Đã nghỉ phép năm</t>
  </si>
  <si>
    <t xml:space="preserve">Phép còn lại</t>
  </si>
  <si>
    <t xml:space="preserve">Nghỉ ốm</t>
  </si>
  <si>
    <t xml:space="preserve">Nghỉ không lương</t>
  </si>
  <si>
    <t xml:space="preserve">Từ ngày</t>
  </si>
  <si>
    <t xml:space="preserve">Đến ngày</t>
  </si>
  <si>
    <t xml:space="preserve">Loại nghỉ</t>
  </si>
  <si>
    <t xml:space="preserve">Lý do / ghi chú</t>
  </si>
  <si>
    <t xml:space="preserve">Kế toán</t>
  </si>
  <si>
    <t xml:space="preserve">Phép năm</t>
  </si>
  <si>
    <t xml:space="preserve">Việc gia đình</t>
  </si>
  <si>
    <t xml:space="preserve">Kinh doanh</t>
  </si>
  <si>
    <t xml:space="preserve">Du lịch</t>
  </si>
  <si>
    <t xml:space="preserve">Kỹ thuật</t>
  </si>
  <si>
    <t xml:space="preserve">Có giấy khám bệnh</t>
  </si>
  <si>
    <t xml:space="preserve">Hành chính</t>
  </si>
  <si>
    <t xml:space="preserve">Nửa ngày chiều</t>
  </si>
  <si>
    <t xml:space="preserve">Căn cứ: Bộ luật Lao động 2019 — Điều 113: 12 ngày phép/năm với công việc bình thường; Điều 114: cứ đủ 5 năm làm việc được thêm 1 ngày. Nghỉ nửa ngày nhập 0,5. Số ngày không tự trừ ngày lễ, cuối tuần — nhập số ngày làm việc thực nghỉ.</t>
  </si>
  <si>
    <t xml:space="preserve">8. Quản lý kho nhập – xuất – tồn</t>
  </si>
  <si>
    <t xml:space="preserve">Ghi phiếu nhập/xuất ở bảng bên phải — tồn kho tự tính và báo mặt hàng cần nhập thêm.</t>
  </si>
  <si>
    <t xml:space="preserve">Mã hàng</t>
  </si>
  <si>
    <t xml:space="preserve">Tên hàng</t>
  </si>
  <si>
    <t xml:space="preserve">ĐVT</t>
  </si>
  <si>
    <t xml:space="preserve">Tồn đầu kỳ</t>
  </si>
  <si>
    <t xml:space="preserve">Nhập</t>
  </si>
  <si>
    <t xml:space="preserve">Xuất</t>
  </si>
  <si>
    <t xml:space="preserve">Tồn cuối</t>
  </si>
  <si>
    <t xml:space="preserve">Tồn tối thiểu</t>
  </si>
  <si>
    <t xml:space="preserve">Số phiếu</t>
  </si>
  <si>
    <t xml:space="preserve">Loại</t>
  </si>
  <si>
    <t xml:space="preserve">Người nhận / NCC</t>
  </si>
  <si>
    <t xml:space="preserve">VPP01</t>
  </si>
  <si>
    <t xml:space="preserve">Giấy A4 Double A 70gsm</t>
  </si>
  <si>
    <t xml:space="preserve">Ram</t>
  </si>
  <si>
    <t xml:space="preserve">PN001</t>
  </si>
  <si>
    <t xml:space="preserve">Cty VPP Hồng Hà</t>
  </si>
  <si>
    <t xml:space="preserve">VPP02</t>
  </si>
  <si>
    <t xml:space="preserve">Mực in HP 107A</t>
  </si>
  <si>
    <t xml:space="preserve">Hộp</t>
  </si>
  <si>
    <t xml:space="preserve">VPP03</t>
  </si>
  <si>
    <t xml:space="preserve">Bút bi Thiên Long xanh</t>
  </si>
  <si>
    <t xml:space="preserve">PX001</t>
  </si>
  <si>
    <t xml:space="preserve">Phòng Kinh doanh</t>
  </si>
  <si>
    <t xml:space="preserve">VPP04</t>
  </si>
  <si>
    <t xml:space="preserve">Bìa hồ sơ nhựa</t>
  </si>
  <si>
    <t xml:space="preserve">Cái</t>
  </si>
  <si>
    <t xml:space="preserve">PX002</t>
  </si>
  <si>
    <t xml:space="preserve">Phòng Kế toán</t>
  </si>
  <si>
    <t xml:space="preserve">VPP05</t>
  </si>
  <si>
    <t xml:space="preserve">Kẹp giấy 32mm</t>
  </si>
  <si>
    <t xml:space="preserve">PX003</t>
  </si>
  <si>
    <t xml:space="preserve">Phòng Hành chính</t>
  </si>
  <si>
    <t xml:space="preserve">VPP06</t>
  </si>
  <si>
    <t xml:space="preserve">Sổ tay A5</t>
  </si>
  <si>
    <t xml:space="preserve">Quyển</t>
  </si>
  <si>
    <t xml:space="preserve">PX004</t>
  </si>
  <si>
    <t xml:space="preserve">Sang kỳ mới: chép cột Tồn cuối (Dán đặc biệt → Giá trị) sang cột Tồn đầu kỳ, rồi xóa nội dung bảng phiếu nhập/xuất.</t>
  </si>
  <si>
    <t xml:space="preserve">9. Theo dõi công nợ phải thu</t>
  </si>
  <si>
    <t xml:space="preserve">Biết ngay khách nào quá hạn bao nhiêu ngày, tổng tiền theo từng nhóm tuổi nợ.</t>
  </si>
  <si>
    <t xml:space="preserve">Tính đến ngày:</t>
  </si>
  <si>
    <t xml:space="preserve">(mặc định hôm nay; gõ một ngày cụ thể để chốt số liệu cuối tháng)</t>
  </si>
  <si>
    <t xml:space="preserve">Số hóa đơn</t>
  </si>
  <si>
    <t xml:space="preserve">Ngày hóa đơn</t>
  </si>
  <si>
    <t xml:space="preserve">Hạn thanh toán (ngày)</t>
  </si>
  <si>
    <t xml:space="preserve">Ngày đến hạn</t>
  </si>
  <si>
    <t xml:space="preserve">Đã thu (đ)</t>
  </si>
  <si>
    <t xml:space="preserve">Còn phải thu (đ)</t>
  </si>
  <si>
    <t xml:space="preserve">Số ngày quá hạn</t>
  </si>
  <si>
    <t xml:space="preserve">Tình trạng</t>
  </si>
  <si>
    <t xml:space="preserve">Tuổi nợ</t>
  </si>
  <si>
    <t xml:space="preserve">HD0981</t>
  </si>
  <si>
    <t xml:space="preserve">Hẹn trả nốt cuối tháng</t>
  </si>
  <si>
    <t xml:space="preserve">Chưa đến hạn</t>
  </si>
  <si>
    <t xml:space="preserve">HD1022</t>
  </si>
  <si>
    <t xml:space="preserve">Quá hạn 1–30 ngày</t>
  </si>
  <si>
    <t xml:space="preserve">HD1057</t>
  </si>
  <si>
    <t xml:space="preserve">Quá hạn 31–60 ngày</t>
  </si>
  <si>
    <t xml:space="preserve">HD1083</t>
  </si>
  <si>
    <t xml:space="preserve">Quá hạn 61–90 ngày</t>
  </si>
  <si>
    <t xml:space="preserve">HD1104</t>
  </si>
  <si>
    <t xml:space="preserve">Quá hạn trên 90 ngày</t>
  </si>
  <si>
    <t xml:space="preserve">HD1120</t>
  </si>
  <si>
    <t xml:space="preserve">Tổng còn phải thu</t>
  </si>
  <si>
    <t xml:space="preserve">Trong đó đã quá hạn</t>
  </si>
  <si>
    <t xml:space="preserve">CÔNG TY TNHH [TÊN CÔNG TY CỦA BẠN]</t>
  </si>
  <si>
    <t xml:space="preserve">Địa chỉ: [số nhà, đường, phường, tỉnh/thành]  ·  Điện thoại: [0900 000 000]  ·  Mã số thuế: [MST]</t>
  </si>
  <si>
    <t xml:space="preserve">BẢNG BÁO GIÁ</t>
  </si>
  <si>
    <t xml:space="preserve">Kính gửi:</t>
  </si>
  <si>
    <t xml:space="preserve">Người nhận:</t>
  </si>
  <si>
    <t xml:space="preserve">Chị Lan – Trưởng phòng Hành chính</t>
  </si>
  <si>
    <t xml:space="preserve">Số báo giá:</t>
  </si>
  <si>
    <t xml:space="preserve">BG-2026-118</t>
  </si>
  <si>
    <t xml:space="preserve">Ngày báo giá:</t>
  </si>
  <si>
    <t xml:space="preserve">Hiệu lực (ngày):</t>
  </si>
  <si>
    <t xml:space="preserve">Hết hạn:</t>
  </si>
  <si>
    <t xml:space="preserve">Chúng tôi trân trọng gửi Quý khách báo giá như sau:</t>
  </si>
  <si>
    <t xml:space="preserve">Tên hàng hóa / dịch vụ</t>
  </si>
  <si>
    <t xml:space="preserve">Chiết khấu</t>
  </si>
  <si>
    <t xml:space="preserve">Phần mềm quản lý bán hàng – gói Nâng cao (12 tháng)</t>
  </si>
  <si>
    <t xml:space="preserve">Gói</t>
  </si>
  <si>
    <t xml:space="preserve">Tài khoản người dùng bổ sung (12 tháng)</t>
  </si>
  <si>
    <t xml:space="preserve">Tài khoản</t>
  </si>
  <si>
    <t xml:space="preserve">Đào tạo tại chỗ (1 buổi 3 giờ)</t>
  </si>
  <si>
    <t xml:space="preserve">Buổi</t>
  </si>
  <si>
    <t xml:space="preserve">Cộng tiền hàng</t>
  </si>
  <si>
    <t xml:space="preserve">Thuế GTGT</t>
  </si>
  <si>
    <t xml:space="preserve">TỔNG CỘNG</t>
  </si>
  <si>
    <t xml:space="preserve">Bằng chữ:</t>
  </si>
  <si>
    <t xml:space="preserve">[ghi số tiền bằng chữ]</t>
  </si>
  <si>
    <t xml:space="preserve">Điều khoản</t>
  </si>
  <si>
    <t xml:space="preserve">•</t>
  </si>
  <si>
    <t xml:space="preserve">Thanh toán: chuyển khoản 50% khi ký hợp đồng, 50% sau khi nghiệm thu.</t>
  </si>
  <si>
    <t xml:space="preserve">Giao hàng / triển khai: trong 5 ngày làm việc kể từ ngày ký hợp đồng.</t>
  </si>
  <si>
    <t xml:space="preserve">Bảo hành / hỗ trợ: hỗ trợ kỹ thuật miễn phí trong thời hạn sử dụng.</t>
  </si>
  <si>
    <t xml:space="preserve">Thuế suất GTGT ghi theo quy định hiện hành tại thời điểm xuất hóa đơn.</t>
  </si>
  <si>
    <t xml:space="preserve">ĐẠI DIỆN CÔNG TY</t>
  </si>
  <si>
    <t xml:space="preserve">(Ký, ghi rõ họ tên)</t>
  </si>
  <si>
    <t xml:space="preserve">Ô nền vàng: bạn nhập. Khi in, nền vàng vẫn hiện — chọn vùng A1:G42, Fill → No Fill trước khi in nếu muốn trang trắng.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</si>
</sst>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0"/>
    <numFmt numFmtId="167" formatCode="dd/mm/yyyy"/>
    <numFmt numFmtId="168" formatCode="0%"/>
    <numFmt numFmtId="169" formatCode="mm/yyyy"/>
    <numFmt numFmtId="170" formatCode="0.0"/>
    <numFmt numFmtId="171" formatCode="#,##0"/>
    <numFmt numFmtId="172" formatCode="@"/>
    <numFmt numFmtId="173" formatCode="d/m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FD8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0"/>
      <color rgb="FF1F4FD8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u val="single"/>
      <sz val="10"/>
      <color rgb="FF1F4FD8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5"/>
      <color rgb="FF1F4FD8"/>
      <name val="Arial"/>
      <family val="0"/>
      <charset val="1"/>
    </font>
    <font>
      <u val="single"/>
      <sz val="9"/>
      <color rgb="FF1F4FD8"/>
      <name val="Arial"/>
      <family val="0"/>
      <charset val="1"/>
    </font>
    <font>
      <sz val="9"/>
      <color rgb="FF7A4B00"/>
      <name val="Arial"/>
      <family val="0"/>
      <charset val="1"/>
    </font>
    <font>
      <b val="true"/>
      <sz val="10"/>
      <color rgb="FF1F4FD8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3"/>
      <color rgb="FF1F4FD8"/>
      <name val="Arial"/>
      <family val="0"/>
      <charset val="1"/>
    </font>
    <font>
      <sz val="9"/>
      <name val="Arial"/>
      <family val="0"/>
      <charset val="1"/>
    </font>
    <font>
      <b val="true"/>
      <sz val="18"/>
      <name val="Arial"/>
      <family val="0"/>
      <charset val="1"/>
    </font>
    <font>
      <i val="true"/>
      <sz val="10"/>
      <name val="Arial"/>
      <family val="0"/>
      <charset val="1"/>
    </font>
    <font>
      <b val="true"/>
      <i val="true"/>
      <sz val="10"/>
      <name val="Arial"/>
      <family val="0"/>
      <charset val="1"/>
    </font>
    <font>
      <i val="true"/>
      <sz val="9"/>
      <color rgb="FF64748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FD8"/>
        <bgColor rgb="FF0066CC"/>
      </patternFill>
    </fill>
    <fill>
      <patternFill patternType="solid">
        <fgColor rgb="FFEEF3FF"/>
        <bgColor rgb="FFF1F5F9"/>
      </patternFill>
    </fill>
    <fill>
      <patternFill patternType="solid">
        <fgColor rgb="FFF1F5F9"/>
        <bgColor rgb="FFEEF3FF"/>
      </patternFill>
    </fill>
    <fill>
      <patternFill patternType="solid">
        <fgColor rgb="FFFFF8E1"/>
        <bgColor rgb="FFFFF1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 diagonalUp="false" diagonalDown="false">
      <left style="hair">
        <color rgb="FFE2E8F0"/>
      </left>
      <right/>
      <top/>
      <bottom style="hair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0" fillId="2" borderId="0" xfId="0" applyFont="true" applyBorder="false" applyAlignment="true" applyProtection="false">
      <alignment horizontal="center" vertical="bottom" textRotation="9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ont>
        <name val="Arial"/>
        <charset val="1"/>
        <family val="0"/>
        <color rgb="FFB42318"/>
        <sz val="10"/>
      </font>
      <fill>
        <patternFill>
          <bgColor rgb="FFFDE2E2"/>
        </patternFill>
      </fill>
    </dxf>
    <dxf>
      <fill>
        <patternFill>
          <bgColor rgb="FFFFF1D6"/>
        </patternFill>
      </fill>
    </dxf>
    <dxf>
      <font>
        <name val="Arial"/>
        <charset val="1"/>
        <family val="0"/>
        <color rgb="FF94A3B8"/>
        <sz val="10"/>
      </font>
    </dxf>
    <dxf>
      <fill>
        <patternFill>
          <bgColor rgb="FFE2E8F0"/>
        </patternFill>
      </fill>
    </dxf>
    <dxf>
      <fill>
        <patternFill>
          <bgColor rgb="FFE6F4EA"/>
        </patternFill>
      </fill>
    </dxf>
    <dxf>
      <fill>
        <patternFill>
          <bgColor rgb="FFFDE2E2"/>
        </patternFill>
      </fill>
    </dxf>
    <dxf>
      <font>
        <name val="Arial"/>
        <charset val="1"/>
        <family val="0"/>
        <b val="1"/>
        <color rgb="FFB42318"/>
        <sz val="10"/>
      </font>
      <fill>
        <patternFill>
          <bgColor rgb="FFFDE2E2"/>
        </patternFill>
      </fill>
    </dxf>
    <dxf>
      <font>
        <name val="Arial"/>
        <charset val="1"/>
        <family val="0"/>
        <b val="1"/>
        <color rgb="FF0E7A50"/>
        <sz val="10"/>
      </font>
      <fill>
        <patternFill>
          <bgColor rgb="FFE6F4EA"/>
        </patternFill>
      </fill>
    </dxf>
    <dxf>
      <fill>
        <patternFill>
          <bgColor rgb="FF1F4FD8"/>
        </patternFill>
      </fill>
    </dxf>
    <dxf>
      <fill>
        <patternFill>
          <bgColor rgb="FFA9BFF5"/>
        </patternFill>
      </fill>
    </dxf>
    <dxf>
      <fill>
        <patternFill>
          <bgColor rgb="FFFFB020"/>
        </patternFill>
      </fill>
    </dxf>
    <dxf>
      <fill>
        <patternFill>
          <bgColor rgb="FFF1F5F9"/>
        </patternFill>
      </fill>
    </dxf>
    <dxf>
      <font>
        <name val="Arial"/>
        <charset val="1"/>
        <family val="0"/>
        <b val="1"/>
        <color rgb="FF7A4B00"/>
        <sz val="10"/>
      </font>
      <fill>
        <patternFill>
          <bgColor rgb="FFFFF1D6"/>
        </patternFill>
      </fill>
    </dxf>
    <dxf>
      <font>
        <name val="Arial"/>
        <charset val="1"/>
        <family val="0"/>
        <color rgb="FF7A4B00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4B00"/>
      <rgbColor rgb="FF800080"/>
      <rgbColor rgb="FF0E7A50"/>
      <rgbColor rgb="FFF1F5F9"/>
      <rgbColor rgb="FF808080"/>
      <rgbColor rgb="FF9999FF"/>
      <rgbColor rgb="FF993366"/>
      <rgbColor rgb="FFFFF8E1"/>
      <rgbColor rgb="FFE6F4EA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F"/>
      <rgbColor rgb="FFE2E8F0"/>
      <rgbColor rgb="FFFFF1D6"/>
      <rgbColor rgb="FFA9BFF5"/>
      <rgbColor rgb="FFFF99CC"/>
      <rgbColor rgb="FFCC99FF"/>
      <rgbColor rgb="FFFDE2E2"/>
      <rgbColor rgb="FF1F4FD8"/>
      <rgbColor rgb="FF33CCCC"/>
      <rgbColor rgb="FF99CC00"/>
      <rgbColor rgb="FFFFCC00"/>
      <rgbColor rgb="FFFFB020"/>
      <rgbColor rgb="FFFF6600"/>
      <rgbColor rgb="FF64748B"/>
      <rgbColor rgb="FF94A3B8"/>
      <rgbColor rgb="FF003366"/>
      <rgbColor rgb="FF339966"/>
      <rgbColor rgb="FF0F17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D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58"/>
    <col collapsed="false" customWidth="true" hidden="false" outlineLevel="0" max="4" min="4" style="0" width="34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3"/>
      <c r="D4" s="3"/>
    </row>
    <row r="5" customFormat="false" ht="15" hidden="false" customHeight="false" outlineLevel="0" collapsed="false">
      <c r="B5" s="3" t="s">
        <v>3</v>
      </c>
      <c r="C5" s="3"/>
      <c r="D5" s="3"/>
    </row>
    <row r="6" customFormat="false" ht="15" hidden="false" customHeight="false" outlineLevel="0" collapsed="false">
      <c r="B6" s="3" t="s">
        <v>4</v>
      </c>
      <c r="C6" s="3"/>
      <c r="D6" s="3"/>
    </row>
    <row r="8" customFormat="false" ht="30" hidden="false" customHeight="true" outlineLevel="0" collapsed="false">
      <c r="A8" s="4" t="s">
        <v>5</v>
      </c>
      <c r="B8" s="4" t="s">
        <v>6</v>
      </c>
      <c r="C8" s="4" t="s">
        <v>7</v>
      </c>
      <c r="D8" s="4" t="s">
        <v>8</v>
      </c>
    </row>
    <row r="9" customFormat="false" ht="30" hidden="false" customHeight="true" outlineLevel="0" collapsed="false">
      <c r="A9" s="5" t="n">
        <v>1</v>
      </c>
      <c r="B9" s="6" t="str">
        <f aca="false">HYPERLINK("#'1-Công việc'!A1","Theo dõi công việc")</f>
        <v>Theo dõi công việc</v>
      </c>
      <c r="C9" s="5" t="s">
        <v>9</v>
      </c>
      <c r="D9" s="7" t="s">
        <v>10</v>
      </c>
    </row>
    <row r="10" customFormat="false" ht="30" hidden="false" customHeight="true" outlineLevel="0" collapsed="false">
      <c r="A10" s="5" t="n">
        <v>2</v>
      </c>
      <c r="B10" s="6" t="str">
        <f aca="false">HYPERLINK("#'2-Chấm công'!A1","Bảng chấm công tháng")</f>
        <v>Bảng chấm công tháng</v>
      </c>
      <c r="C10" s="5" t="s">
        <v>11</v>
      </c>
      <c r="D10" s="7" t="s">
        <v>12</v>
      </c>
    </row>
    <row r="11" customFormat="false" ht="30" hidden="false" customHeight="true" outlineLevel="0" collapsed="false">
      <c r="A11" s="5" t="n">
        <v>3</v>
      </c>
      <c r="B11" s="6" t="str">
        <f aca="false">HYPERLINK("#'3-Chi tiêu'!A1","Quản lý chi tiêu")</f>
        <v>Quản lý chi tiêu</v>
      </c>
      <c r="C11" s="5" t="s">
        <v>13</v>
      </c>
      <c r="D11" s="7" t="s">
        <v>14</v>
      </c>
    </row>
    <row r="12" customFormat="false" ht="30" hidden="false" customHeight="true" outlineLevel="0" collapsed="false">
      <c r="A12" s="5" t="n">
        <v>4</v>
      </c>
      <c r="B12" s="6" t="str">
        <f aca="false">HYPERLINK("#'4-Doanh số'!A1","Theo dõi doanh số")</f>
        <v>Theo dõi doanh số</v>
      </c>
      <c r="C12" s="5" t="s">
        <v>15</v>
      </c>
      <c r="D12" s="7" t="s">
        <v>16</v>
      </c>
    </row>
    <row r="13" customFormat="false" ht="30" hidden="false" customHeight="true" outlineLevel="0" collapsed="false">
      <c r="A13" s="5" t="n">
        <v>5</v>
      </c>
      <c r="B13" s="6" t="str">
        <f aca="false">HYPERLINK("#'5-Khách hàng'!A1","Khách hàng &amp; lịch chăm sóc")</f>
        <v>Khách hàng &amp; lịch chăm sóc</v>
      </c>
      <c r="C13" s="5" t="s">
        <v>17</v>
      </c>
      <c r="D13" s="7" t="s">
        <v>18</v>
      </c>
    </row>
    <row r="14" customFormat="false" ht="30" hidden="false" customHeight="true" outlineLevel="0" collapsed="false">
      <c r="A14" s="5" t="n">
        <v>6</v>
      </c>
      <c r="B14" s="6" t="str">
        <f aca="false">HYPERLINK("#'6-Kế hoạch dự án'!A1","Kế hoạch dự án (Gantt)")</f>
        <v>Kế hoạch dự án (Gantt)</v>
      </c>
      <c r="C14" s="5" t="s">
        <v>19</v>
      </c>
      <c r="D14" s="7" t="s">
        <v>20</v>
      </c>
    </row>
    <row r="15" customFormat="false" ht="30" hidden="false" customHeight="true" outlineLevel="0" collapsed="false">
      <c r="A15" s="5" t="n">
        <v>7</v>
      </c>
      <c r="B15" s="6" t="str">
        <f aca="false">HYPERLINK("#'7-Nghỉ phép'!A1","Theo dõi nghỉ phép")</f>
        <v>Theo dõi nghỉ phép</v>
      </c>
      <c r="C15" s="5" t="s">
        <v>21</v>
      </c>
      <c r="D15" s="7" t="s">
        <v>22</v>
      </c>
    </row>
    <row r="16" customFormat="false" ht="30" hidden="false" customHeight="true" outlineLevel="0" collapsed="false">
      <c r="A16" s="5" t="n">
        <v>8</v>
      </c>
      <c r="B16" s="6" t="str">
        <f aca="false">HYPERLINK("#'8-Kho'!A1","Kho nhập – xuất – tồn")</f>
        <v>Kho nhập – xuất – tồn</v>
      </c>
      <c r="C16" s="5" t="s">
        <v>23</v>
      </c>
      <c r="D16" s="7" t="s">
        <v>24</v>
      </c>
    </row>
    <row r="17" customFormat="false" ht="30" hidden="false" customHeight="true" outlineLevel="0" collapsed="false">
      <c r="A17" s="5" t="n">
        <v>9</v>
      </c>
      <c r="B17" s="6" t="str">
        <f aca="false">HYPERLINK("#'9-Công nợ'!A1","Công nợ phải thu")</f>
        <v>Công nợ phải thu</v>
      </c>
      <c r="C17" s="5" t="s">
        <v>25</v>
      </c>
      <c r="D17" s="7" t="s">
        <v>26</v>
      </c>
    </row>
    <row r="18" customFormat="false" ht="30" hidden="false" customHeight="true" outlineLevel="0" collapsed="false">
      <c r="A18" s="5" t="n">
        <v>10</v>
      </c>
      <c r="B18" s="6" t="str">
        <f aca="false">HYPERLINK("#'10-Báo giá'!A1","Mẫu báo giá")</f>
        <v>Mẫu báo giá</v>
      </c>
      <c r="C18" s="5" t="s">
        <v>27</v>
      </c>
      <c r="D18" s="7" t="s">
        <v>28</v>
      </c>
    </row>
    <row r="21" customFormat="false" ht="15" hidden="false" customHeight="false" outlineLevel="0" collapsed="false">
      <c r="B21" s="8" t="s">
        <v>29</v>
      </c>
      <c r="C21" s="8"/>
      <c r="D21" s="8"/>
    </row>
    <row r="22" customFormat="false" ht="45.75" hidden="false" customHeight="true" outlineLevel="0" collapsed="false">
      <c r="B22" s="9" t="s">
        <v>30</v>
      </c>
      <c r="C22" s="9"/>
      <c r="D22" s="9"/>
    </row>
    <row r="23" customFormat="false" ht="15" hidden="false" customHeight="false" outlineLevel="0" collapsed="false">
      <c r="B23" s="10" t="str">
        <f aca="false">HYPERLINK("https://hoc.kynangso.blog/san-pham/excel-thuc-chien/","hoc.kynangso.blog/san-pham/excel-thuc-chien")</f>
        <v>hoc.kynangso.blog/san-pham/excel-thuc-chien</v>
      </c>
      <c r="C23" s="10"/>
      <c r="D23" s="10"/>
    </row>
    <row r="25" customFormat="false" ht="15" hidden="false" customHeight="false" outlineLevel="0" collapsed="false">
      <c r="B25" s="11" t="s">
        <v>31</v>
      </c>
    </row>
  </sheetData>
  <mergeCells count="6">
    <mergeCell ref="B4:D4"/>
    <mergeCell ref="B5:D5"/>
    <mergeCell ref="B6:D6"/>
    <mergeCell ref="B21:D21"/>
    <mergeCell ref="B22:D22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N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0" min="10" style="0" width="15"/>
    <col collapsed="false" customWidth="true" hidden="false" outlineLevel="0" max="11" min="11" style="0" width="26"/>
    <col collapsed="false" customWidth="true" hidden="false" outlineLevel="0" max="13" min="13" style="0" width="22"/>
    <col collapsed="false" customWidth="true" hidden="false" outlineLevel="0" max="14" min="14" style="0" width="10"/>
  </cols>
  <sheetData>
    <row r="1" customFormat="false" ht="24" hidden="false" customHeight="true" outlineLevel="0" collapsed="false">
      <c r="A1" s="12" t="s">
        <v>32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33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M4" s="15" t="s">
        <v>35</v>
      </c>
    </row>
    <row r="5" customFormat="false" ht="30" hidden="false" customHeight="true" outlineLevel="0" collapsed="false">
      <c r="A5" s="4" t="s">
        <v>36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44</v>
      </c>
      <c r="J5" s="4" t="s">
        <v>45</v>
      </c>
      <c r="K5" s="4" t="s">
        <v>46</v>
      </c>
      <c r="M5" s="16" t="s">
        <v>47</v>
      </c>
      <c r="N5" s="17" t="n">
        <f aca="false">COUNTA(B6:B105)</f>
        <v>6</v>
      </c>
    </row>
    <row r="6" customFormat="false" ht="15" hidden="false" customHeight="false" outlineLevel="0" collapsed="false">
      <c r="A6" s="18" t="n">
        <f aca="false">IF(B6="","",ROW()-5)</f>
        <v>1</v>
      </c>
      <c r="B6" s="19" t="s">
        <v>48</v>
      </c>
      <c r="C6" s="19" t="s">
        <v>49</v>
      </c>
      <c r="D6" s="19" t="s">
        <v>50</v>
      </c>
      <c r="E6" s="20" t="n">
        <v>46328</v>
      </c>
      <c r="F6" s="20" t="n">
        <v>46330</v>
      </c>
      <c r="G6" s="19" t="s">
        <v>51</v>
      </c>
      <c r="H6" s="21" t="n">
        <v>0.6</v>
      </c>
      <c r="I6" s="22" t="n">
        <f aca="true">IF(OR(F6="",G6="Xong"),"",F6-TODAY())</f>
        <v>7</v>
      </c>
      <c r="J6" s="18" t="str">
        <f aca="true">IF(B6="","",IF(G6="Xong","Xong",IF(F6="","",IF(F6&lt;TODAY(),"Quá hạn",IF(F6-TODAY()&lt;=2,"Sắp đến hạn","")))))</f>
        <v/>
      </c>
      <c r="K6" s="19"/>
      <c r="M6" s="16" t="s">
        <v>52</v>
      </c>
      <c r="N6" s="17" t="n">
        <f aca="false">COUNTIF(G6:G105,"Xong")</f>
        <v>1</v>
      </c>
    </row>
    <row r="7" customFormat="false" ht="15" hidden="false" customHeight="false" outlineLevel="0" collapsed="false">
      <c r="A7" s="18" t="n">
        <f aca="false">IF(B7="","",ROW()-5)</f>
        <v>2</v>
      </c>
      <c r="B7" s="19" t="s">
        <v>53</v>
      </c>
      <c r="C7" s="19" t="s">
        <v>54</v>
      </c>
      <c r="D7" s="19" t="s">
        <v>55</v>
      </c>
      <c r="E7" s="20" t="n">
        <v>46329</v>
      </c>
      <c r="F7" s="20" t="n">
        <v>46336</v>
      </c>
      <c r="G7" s="19" t="s">
        <v>56</v>
      </c>
      <c r="H7" s="21" t="n">
        <v>0</v>
      </c>
      <c r="I7" s="22" t="n">
        <f aca="true">IF(OR(F7="",G7="Xong"),"",F7-TODAY())</f>
        <v>13</v>
      </c>
      <c r="J7" s="18" t="str">
        <f aca="true">IF(B7="","",IF(G7="Xong","Xong",IF(F7="","",IF(F7&lt;TODAY(),"Quá hạn",IF(F7-TODAY()&lt;=2,"Sắp đến hạn","")))))</f>
        <v/>
      </c>
      <c r="K7" s="19"/>
      <c r="M7" s="16" t="s">
        <v>51</v>
      </c>
      <c r="N7" s="17" t="n">
        <f aca="false">COUNTIF(G6:G105,"Đang làm")</f>
        <v>2</v>
      </c>
    </row>
    <row r="8" customFormat="false" ht="15" hidden="false" customHeight="false" outlineLevel="0" collapsed="false">
      <c r="A8" s="18" t="n">
        <f aca="false">IF(B8="","",ROW()-5)</f>
        <v>3</v>
      </c>
      <c r="B8" s="19" t="s">
        <v>57</v>
      </c>
      <c r="C8" s="19" t="s">
        <v>58</v>
      </c>
      <c r="D8" s="19" t="s">
        <v>50</v>
      </c>
      <c r="E8" s="20" t="n">
        <v>46315</v>
      </c>
      <c r="F8" s="20" t="n">
        <v>46320</v>
      </c>
      <c r="G8" s="19" t="s">
        <v>51</v>
      </c>
      <c r="H8" s="21" t="n">
        <v>0.8</v>
      </c>
      <c r="I8" s="22" t="n">
        <f aca="true">IF(OR(F8="",G8="Xong"),"",F8-TODAY())</f>
        <v>-3</v>
      </c>
      <c r="J8" s="18" t="str">
        <f aca="true">IF(B8="","",IF(G8="Xong","Xong",IF(F8="","",IF(F8&lt;TODAY(),"Quá hạn",IF(F8-TODAY()&lt;=2,"Sắp đến hạn","")))))</f>
        <v>Quá hạn</v>
      </c>
      <c r="K8" s="19" t="s">
        <v>59</v>
      </c>
      <c r="M8" s="16" t="s">
        <v>60</v>
      </c>
      <c r="N8" s="17" t="n">
        <f aca="false">COUNTIF(J6:J105,"Quá hạn")</f>
        <v>1</v>
      </c>
    </row>
    <row r="9" customFormat="false" ht="15" hidden="false" customHeight="false" outlineLevel="0" collapsed="false">
      <c r="A9" s="18" t="n">
        <f aca="false">IF(B9="","",ROW()-5)</f>
        <v>4</v>
      </c>
      <c r="B9" s="19" t="s">
        <v>61</v>
      </c>
      <c r="C9" s="19" t="s">
        <v>49</v>
      </c>
      <c r="D9" s="19" t="s">
        <v>50</v>
      </c>
      <c r="E9" s="20" t="n">
        <v>46310</v>
      </c>
      <c r="F9" s="20" t="n">
        <v>46315</v>
      </c>
      <c r="G9" s="19" t="s">
        <v>62</v>
      </c>
      <c r="H9" s="21" t="n">
        <v>1</v>
      </c>
      <c r="I9" s="22" t="str">
        <f aca="true">IF(OR(F9="",G9="Xong"),"",F9-TODAY())</f>
        <v/>
      </c>
      <c r="J9" s="18" t="str">
        <f aca="true">IF(B9="","",IF(G9="Xong","Xong",IF(F9="","",IF(F9&lt;TODAY(),"Quá hạn",IF(F9-TODAY()&lt;=2,"Sắp đến hạn","")))))</f>
        <v>Xong</v>
      </c>
      <c r="K9" s="19"/>
      <c r="M9" s="16" t="s">
        <v>63</v>
      </c>
      <c r="N9" s="17" t="n">
        <f aca="false">COUNTIF(J6:J105,"Sắp đến hạn")</f>
        <v>0</v>
      </c>
    </row>
    <row r="10" customFormat="false" ht="15" hidden="false" customHeight="false" outlineLevel="0" collapsed="false">
      <c r="A10" s="18" t="n">
        <f aca="false">IF(B10="","",ROW()-5)</f>
        <v>5</v>
      </c>
      <c r="B10" s="19" t="s">
        <v>64</v>
      </c>
      <c r="C10" s="19" t="s">
        <v>54</v>
      </c>
      <c r="D10" s="19" t="s">
        <v>65</v>
      </c>
      <c r="E10" s="20" t="n">
        <v>46331</v>
      </c>
      <c r="F10" s="20" t="n">
        <v>46356</v>
      </c>
      <c r="G10" s="19" t="s">
        <v>56</v>
      </c>
      <c r="H10" s="21" t="n">
        <v>0</v>
      </c>
      <c r="I10" s="22" t="n">
        <f aca="true">IF(OR(F10="",G10="Xong"),"",F10-TODAY())</f>
        <v>33</v>
      </c>
      <c r="J10" s="18" t="str">
        <f aca="true">IF(B10="","",IF(G10="Xong","Xong",IF(F10="","",IF(F10&lt;TODAY(),"Quá hạn",IF(F10-TODAY()&lt;=2,"Sắp đến hạn","")))))</f>
        <v/>
      </c>
      <c r="K10" s="19"/>
      <c r="M10" s="16" t="s">
        <v>66</v>
      </c>
      <c r="N10" s="23" t="n">
        <f aca="false">IFERROR(N6/N5,0)</f>
        <v>0.166666666666667</v>
      </c>
    </row>
    <row r="11" customFormat="false" ht="15" hidden="false" customHeight="false" outlineLevel="0" collapsed="false">
      <c r="A11" s="18" t="n">
        <f aca="false">IF(B11="","",ROW()-5)</f>
        <v>6</v>
      </c>
      <c r="B11" s="19" t="s">
        <v>67</v>
      </c>
      <c r="C11" s="19" t="s">
        <v>58</v>
      </c>
      <c r="D11" s="19" t="s">
        <v>55</v>
      </c>
      <c r="E11" s="20" t="n">
        <v>46335</v>
      </c>
      <c r="F11" s="20" t="n">
        <v>46339</v>
      </c>
      <c r="G11" s="19" t="s">
        <v>56</v>
      </c>
      <c r="H11" s="21" t="n">
        <v>0</v>
      </c>
      <c r="I11" s="22" t="n">
        <f aca="true">IF(OR(F11="",G11="Xong"),"",F11-TODAY())</f>
        <v>16</v>
      </c>
      <c r="J11" s="18" t="str">
        <f aca="true">IF(B11="","",IF(G11="Xong","Xong",IF(F11="","",IF(F11&lt;TODAY(),"Quá hạn",IF(F11-TODAY()&lt;=2,"Sắp đến hạn","")))))</f>
        <v/>
      </c>
      <c r="K11" s="19" t="s">
        <v>68</v>
      </c>
    </row>
    <row r="12" customFormat="false" ht="15" hidden="false" customHeight="false" outlineLevel="0" collapsed="false">
      <c r="A12" s="18" t="str">
        <f aca="false">IF(B12="","",ROW()-5)</f>
        <v/>
      </c>
      <c r="B12" s="19"/>
      <c r="C12" s="19"/>
      <c r="D12" s="19"/>
      <c r="E12" s="20"/>
      <c r="F12" s="20"/>
      <c r="G12" s="19"/>
      <c r="H12" s="21"/>
      <c r="I12" s="22" t="str">
        <f aca="true">IF(OR(F12="",G12="Xong"),"",F12-TODAY())</f>
        <v/>
      </c>
      <c r="J12" s="18" t="str">
        <f aca="true">IF(B12="","",IF(G12="Xong","Xong",IF(F12="","",IF(F12&lt;TODAY(),"Quá hạn",IF(F12-TODAY()&lt;=2,"Sắp đến hạn","")))))</f>
        <v/>
      </c>
      <c r="K12" s="19"/>
    </row>
    <row r="13" customFormat="false" ht="15" hidden="false" customHeight="false" outlineLevel="0" collapsed="false">
      <c r="A13" s="18" t="str">
        <f aca="false">IF(B13="","",ROW()-5)</f>
        <v/>
      </c>
      <c r="B13" s="19"/>
      <c r="C13" s="19"/>
      <c r="D13" s="19"/>
      <c r="E13" s="20"/>
      <c r="F13" s="20"/>
      <c r="G13" s="19"/>
      <c r="H13" s="21"/>
      <c r="I13" s="22" t="str">
        <f aca="true">IF(OR(F13="",G13="Xong"),"",F13-TODAY())</f>
        <v/>
      </c>
      <c r="J13" s="18" t="str">
        <f aca="true">IF(B13="","",IF(G13="Xong","Xong",IF(F13="","",IF(F13&lt;TODAY(),"Quá hạn",IF(F13-TODAY()&lt;=2,"Sắp đến hạn","")))))</f>
        <v/>
      </c>
      <c r="K13" s="19"/>
    </row>
    <row r="14" customFormat="false" ht="15" hidden="false" customHeight="false" outlineLevel="0" collapsed="false">
      <c r="A14" s="18" t="str">
        <f aca="false">IF(B14="","",ROW()-5)</f>
        <v/>
      </c>
      <c r="B14" s="19"/>
      <c r="C14" s="19"/>
      <c r="D14" s="19"/>
      <c r="E14" s="20"/>
      <c r="F14" s="20"/>
      <c r="G14" s="19"/>
      <c r="H14" s="21"/>
      <c r="I14" s="22" t="str">
        <f aca="true">IF(OR(F14="",G14="Xong"),"",F14-TODAY())</f>
        <v/>
      </c>
      <c r="J14" s="18" t="str">
        <f aca="true">IF(B14="","",IF(G14="Xong","Xong",IF(F14="","",IF(F14&lt;TODAY(),"Quá hạn",IF(F14-TODAY()&lt;=2,"Sắp đến hạn","")))))</f>
        <v/>
      </c>
      <c r="K14" s="19"/>
    </row>
    <row r="15" customFormat="false" ht="15" hidden="false" customHeight="false" outlineLevel="0" collapsed="false">
      <c r="A15" s="18" t="str">
        <f aca="false">IF(B15="","",ROW()-5)</f>
        <v/>
      </c>
      <c r="B15" s="19"/>
      <c r="C15" s="19"/>
      <c r="D15" s="19"/>
      <c r="E15" s="20"/>
      <c r="F15" s="20"/>
      <c r="G15" s="19"/>
      <c r="H15" s="21"/>
      <c r="I15" s="22" t="str">
        <f aca="true">IF(OR(F15="",G15="Xong"),"",F15-TODAY())</f>
        <v/>
      </c>
      <c r="J15" s="18" t="str">
        <f aca="true">IF(B15="","",IF(G15="Xong","Xong",IF(F15="","",IF(F15&lt;TODAY(),"Quá hạn",IF(F15-TODAY()&lt;=2,"Sắp đến hạn","")))))</f>
        <v/>
      </c>
      <c r="K15" s="19"/>
    </row>
    <row r="16" customFormat="false" ht="15" hidden="false" customHeight="false" outlineLevel="0" collapsed="false">
      <c r="A16" s="18" t="str">
        <f aca="false">IF(B16="","",ROW()-5)</f>
        <v/>
      </c>
      <c r="B16" s="19"/>
      <c r="C16" s="19"/>
      <c r="D16" s="19"/>
      <c r="E16" s="20"/>
      <c r="F16" s="20"/>
      <c r="G16" s="19"/>
      <c r="H16" s="21"/>
      <c r="I16" s="22" t="str">
        <f aca="true">IF(OR(F16="",G16="Xong"),"",F16-TODAY())</f>
        <v/>
      </c>
      <c r="J16" s="18" t="str">
        <f aca="true">IF(B16="","",IF(G16="Xong","Xong",IF(F16="","",IF(F16&lt;TODAY(),"Quá hạn",IF(F16-TODAY()&lt;=2,"Sắp đến hạn","")))))</f>
        <v/>
      </c>
      <c r="K16" s="19"/>
    </row>
    <row r="17" customFormat="false" ht="15" hidden="false" customHeight="false" outlineLevel="0" collapsed="false">
      <c r="A17" s="18" t="str">
        <f aca="false">IF(B17="","",ROW()-5)</f>
        <v/>
      </c>
      <c r="B17" s="19"/>
      <c r="C17" s="19"/>
      <c r="D17" s="19"/>
      <c r="E17" s="20"/>
      <c r="F17" s="20"/>
      <c r="G17" s="19"/>
      <c r="H17" s="21"/>
      <c r="I17" s="22" t="str">
        <f aca="true">IF(OR(F17="",G17="Xong"),"",F17-TODAY())</f>
        <v/>
      </c>
      <c r="J17" s="18" t="str">
        <f aca="true">IF(B17="","",IF(G17="Xong","Xong",IF(F17="","",IF(F17&lt;TODAY(),"Quá hạn",IF(F17-TODAY()&lt;=2,"Sắp đến hạn","")))))</f>
        <v/>
      </c>
      <c r="K17" s="19"/>
    </row>
    <row r="18" customFormat="false" ht="15" hidden="false" customHeight="false" outlineLevel="0" collapsed="false">
      <c r="A18" s="18" t="str">
        <f aca="false">IF(B18="","",ROW()-5)</f>
        <v/>
      </c>
      <c r="B18" s="19"/>
      <c r="C18" s="19"/>
      <c r="D18" s="19"/>
      <c r="E18" s="20"/>
      <c r="F18" s="20"/>
      <c r="G18" s="19"/>
      <c r="H18" s="21"/>
      <c r="I18" s="22" t="str">
        <f aca="true">IF(OR(F18="",G18="Xong"),"",F18-TODAY())</f>
        <v/>
      </c>
      <c r="J18" s="18" t="str">
        <f aca="true">IF(B18="","",IF(G18="Xong","Xong",IF(F18="","",IF(F18&lt;TODAY(),"Quá hạn",IF(F18-TODAY()&lt;=2,"Sắp đến hạn","")))))</f>
        <v/>
      </c>
      <c r="K18" s="19"/>
    </row>
    <row r="19" customFormat="false" ht="15" hidden="false" customHeight="false" outlineLevel="0" collapsed="false">
      <c r="A19" s="18" t="str">
        <f aca="false">IF(B19="","",ROW()-5)</f>
        <v/>
      </c>
      <c r="B19" s="19"/>
      <c r="C19" s="19"/>
      <c r="D19" s="19"/>
      <c r="E19" s="20"/>
      <c r="F19" s="20"/>
      <c r="G19" s="19"/>
      <c r="H19" s="21"/>
      <c r="I19" s="22" t="str">
        <f aca="true">IF(OR(F19="",G19="Xong"),"",F19-TODAY())</f>
        <v/>
      </c>
      <c r="J19" s="18" t="str">
        <f aca="true">IF(B19="","",IF(G19="Xong","Xong",IF(F19="","",IF(F19&lt;TODAY(),"Quá hạn",IF(F19-TODAY()&lt;=2,"Sắp đến hạn","")))))</f>
        <v/>
      </c>
      <c r="K19" s="19"/>
    </row>
    <row r="20" customFormat="false" ht="15" hidden="false" customHeight="false" outlineLevel="0" collapsed="false">
      <c r="A20" s="18" t="str">
        <f aca="false">IF(B20="","",ROW()-5)</f>
        <v/>
      </c>
      <c r="B20" s="19"/>
      <c r="C20" s="19"/>
      <c r="D20" s="19"/>
      <c r="E20" s="20"/>
      <c r="F20" s="20"/>
      <c r="G20" s="19"/>
      <c r="H20" s="21"/>
      <c r="I20" s="22" t="str">
        <f aca="true">IF(OR(F20="",G20="Xong"),"",F20-TODAY())</f>
        <v/>
      </c>
      <c r="J20" s="18" t="str">
        <f aca="true">IF(B20="","",IF(G20="Xong","Xong",IF(F20="","",IF(F20&lt;TODAY(),"Quá hạn",IF(F20-TODAY()&lt;=2,"Sắp đến hạn","")))))</f>
        <v/>
      </c>
      <c r="K20" s="19"/>
    </row>
    <row r="21" customFormat="false" ht="15" hidden="false" customHeight="false" outlineLevel="0" collapsed="false">
      <c r="A21" s="18" t="str">
        <f aca="false">IF(B21="","",ROW()-5)</f>
        <v/>
      </c>
      <c r="B21" s="19"/>
      <c r="C21" s="19"/>
      <c r="D21" s="19"/>
      <c r="E21" s="20"/>
      <c r="F21" s="20"/>
      <c r="G21" s="19"/>
      <c r="H21" s="21"/>
      <c r="I21" s="22" t="str">
        <f aca="true">IF(OR(F21="",G21="Xong"),"",F21-TODAY())</f>
        <v/>
      </c>
      <c r="J21" s="18" t="str">
        <f aca="true">IF(B21="","",IF(G21="Xong","Xong",IF(F21="","",IF(F21&lt;TODAY(),"Quá hạn",IF(F21-TODAY()&lt;=2,"Sắp đến hạn","")))))</f>
        <v/>
      </c>
      <c r="K21" s="19"/>
    </row>
    <row r="22" customFormat="false" ht="15" hidden="false" customHeight="false" outlineLevel="0" collapsed="false">
      <c r="A22" s="18" t="str">
        <f aca="false">IF(B22="","",ROW()-5)</f>
        <v/>
      </c>
      <c r="B22" s="19"/>
      <c r="C22" s="19"/>
      <c r="D22" s="19"/>
      <c r="E22" s="20"/>
      <c r="F22" s="20"/>
      <c r="G22" s="19"/>
      <c r="H22" s="21"/>
      <c r="I22" s="22" t="str">
        <f aca="true">IF(OR(F22="",G22="Xong"),"",F22-TODAY())</f>
        <v/>
      </c>
      <c r="J22" s="18" t="str">
        <f aca="true">IF(B22="","",IF(G22="Xong","Xong",IF(F22="","",IF(F22&lt;TODAY(),"Quá hạn",IF(F22-TODAY()&lt;=2,"Sắp đến hạn","")))))</f>
        <v/>
      </c>
      <c r="K22" s="19"/>
    </row>
    <row r="23" customFormat="false" ht="15" hidden="false" customHeight="false" outlineLevel="0" collapsed="false">
      <c r="A23" s="18" t="str">
        <f aca="false">IF(B23="","",ROW()-5)</f>
        <v/>
      </c>
      <c r="B23" s="19"/>
      <c r="C23" s="19"/>
      <c r="D23" s="19"/>
      <c r="E23" s="20"/>
      <c r="F23" s="20"/>
      <c r="G23" s="19"/>
      <c r="H23" s="21"/>
      <c r="I23" s="22" t="str">
        <f aca="true">IF(OR(F23="",G23="Xong"),"",F23-TODAY())</f>
        <v/>
      </c>
      <c r="J23" s="18" t="str">
        <f aca="true">IF(B23="","",IF(G23="Xong","Xong",IF(F23="","",IF(F23&lt;TODAY(),"Quá hạn",IF(F23-TODAY()&lt;=2,"Sắp đến hạn","")))))</f>
        <v/>
      </c>
      <c r="K23" s="19"/>
    </row>
    <row r="24" customFormat="false" ht="15" hidden="false" customHeight="false" outlineLevel="0" collapsed="false">
      <c r="A24" s="18" t="str">
        <f aca="false">IF(B24="","",ROW()-5)</f>
        <v/>
      </c>
      <c r="B24" s="19"/>
      <c r="C24" s="19"/>
      <c r="D24" s="19"/>
      <c r="E24" s="20"/>
      <c r="F24" s="20"/>
      <c r="G24" s="19"/>
      <c r="H24" s="21"/>
      <c r="I24" s="22" t="str">
        <f aca="true">IF(OR(F24="",G24="Xong"),"",F24-TODAY())</f>
        <v/>
      </c>
      <c r="J24" s="18" t="str">
        <f aca="true">IF(B24="","",IF(G24="Xong","Xong",IF(F24="","",IF(F24&lt;TODAY(),"Quá hạn",IF(F24-TODAY()&lt;=2,"Sắp đến hạn","")))))</f>
        <v/>
      </c>
      <c r="K24" s="19"/>
    </row>
    <row r="25" customFormat="false" ht="15" hidden="false" customHeight="false" outlineLevel="0" collapsed="false">
      <c r="A25" s="18" t="str">
        <f aca="false">IF(B25="","",ROW()-5)</f>
        <v/>
      </c>
      <c r="B25" s="19"/>
      <c r="C25" s="19"/>
      <c r="D25" s="19"/>
      <c r="E25" s="20"/>
      <c r="F25" s="20"/>
      <c r="G25" s="19"/>
      <c r="H25" s="21"/>
      <c r="I25" s="22" t="str">
        <f aca="true">IF(OR(F25="",G25="Xong"),"",F25-TODAY())</f>
        <v/>
      </c>
      <c r="J25" s="18" t="str">
        <f aca="true">IF(B25="","",IF(G25="Xong","Xong",IF(F25="","",IF(F25&lt;TODAY(),"Quá hạn",IF(F25-TODAY()&lt;=2,"Sắp đến hạn","")))))</f>
        <v/>
      </c>
      <c r="K25" s="19"/>
    </row>
    <row r="26" customFormat="false" ht="15" hidden="false" customHeight="false" outlineLevel="0" collapsed="false">
      <c r="A26" s="18" t="str">
        <f aca="false">IF(B26="","",ROW()-5)</f>
        <v/>
      </c>
      <c r="B26" s="19"/>
      <c r="C26" s="19"/>
      <c r="D26" s="19"/>
      <c r="E26" s="20"/>
      <c r="F26" s="20"/>
      <c r="G26" s="19"/>
      <c r="H26" s="21"/>
      <c r="I26" s="22" t="str">
        <f aca="true">IF(OR(F26="",G26="Xong"),"",F26-TODAY())</f>
        <v/>
      </c>
      <c r="J26" s="18" t="str">
        <f aca="true">IF(B26="","",IF(G26="Xong","Xong",IF(F26="","",IF(F26&lt;TODAY(),"Quá hạn",IF(F26-TODAY()&lt;=2,"Sắp đến hạn","")))))</f>
        <v/>
      </c>
      <c r="K26" s="19"/>
    </row>
    <row r="27" customFormat="false" ht="15" hidden="false" customHeight="false" outlineLevel="0" collapsed="false">
      <c r="A27" s="18" t="str">
        <f aca="false">IF(B27="","",ROW()-5)</f>
        <v/>
      </c>
      <c r="B27" s="19"/>
      <c r="C27" s="19"/>
      <c r="D27" s="19"/>
      <c r="E27" s="20"/>
      <c r="F27" s="20"/>
      <c r="G27" s="19"/>
      <c r="H27" s="21"/>
      <c r="I27" s="22" t="str">
        <f aca="true">IF(OR(F27="",G27="Xong"),"",F27-TODAY())</f>
        <v/>
      </c>
      <c r="J27" s="18" t="str">
        <f aca="true">IF(B27="","",IF(G27="Xong","Xong",IF(F27="","",IF(F27&lt;TODAY(),"Quá hạn",IF(F27-TODAY()&lt;=2,"Sắp đến hạn","")))))</f>
        <v/>
      </c>
      <c r="K27" s="19"/>
    </row>
    <row r="28" customFormat="false" ht="15" hidden="false" customHeight="false" outlineLevel="0" collapsed="false">
      <c r="A28" s="18" t="str">
        <f aca="false">IF(B28="","",ROW()-5)</f>
        <v/>
      </c>
      <c r="B28" s="19"/>
      <c r="C28" s="19"/>
      <c r="D28" s="19"/>
      <c r="E28" s="20"/>
      <c r="F28" s="20"/>
      <c r="G28" s="19"/>
      <c r="H28" s="21"/>
      <c r="I28" s="22" t="str">
        <f aca="true">IF(OR(F28="",G28="Xong"),"",F28-TODAY())</f>
        <v/>
      </c>
      <c r="J28" s="18" t="str">
        <f aca="true">IF(B28="","",IF(G28="Xong","Xong",IF(F28="","",IF(F28&lt;TODAY(),"Quá hạn",IF(F28-TODAY()&lt;=2,"Sắp đến hạn","")))))</f>
        <v/>
      </c>
      <c r="K28" s="19"/>
    </row>
    <row r="29" customFormat="false" ht="15" hidden="false" customHeight="false" outlineLevel="0" collapsed="false">
      <c r="A29" s="18" t="str">
        <f aca="false">IF(B29="","",ROW()-5)</f>
        <v/>
      </c>
      <c r="B29" s="19"/>
      <c r="C29" s="19"/>
      <c r="D29" s="19"/>
      <c r="E29" s="20"/>
      <c r="F29" s="20"/>
      <c r="G29" s="19"/>
      <c r="H29" s="21"/>
      <c r="I29" s="22" t="str">
        <f aca="true">IF(OR(F29="",G29="Xong"),"",F29-TODAY())</f>
        <v/>
      </c>
      <c r="J29" s="18" t="str">
        <f aca="true">IF(B29="","",IF(G29="Xong","Xong",IF(F29="","",IF(F29&lt;TODAY(),"Quá hạn",IF(F29-TODAY()&lt;=2,"Sắp đến hạn","")))))</f>
        <v/>
      </c>
      <c r="K29" s="19"/>
    </row>
    <row r="30" customFormat="false" ht="15" hidden="false" customHeight="false" outlineLevel="0" collapsed="false">
      <c r="A30" s="18" t="str">
        <f aca="false">IF(B30="","",ROW()-5)</f>
        <v/>
      </c>
      <c r="B30" s="19"/>
      <c r="C30" s="19"/>
      <c r="D30" s="19"/>
      <c r="E30" s="20"/>
      <c r="F30" s="20"/>
      <c r="G30" s="19"/>
      <c r="H30" s="21"/>
      <c r="I30" s="22" t="str">
        <f aca="true">IF(OR(F30="",G30="Xong"),"",F30-TODAY())</f>
        <v/>
      </c>
      <c r="J30" s="18" t="str">
        <f aca="true">IF(B30="","",IF(G30="Xong","Xong",IF(F30="","",IF(F30&lt;TODAY(),"Quá hạn",IF(F30-TODAY()&lt;=2,"Sắp đến hạn","")))))</f>
        <v/>
      </c>
      <c r="K30" s="19"/>
    </row>
    <row r="31" customFormat="false" ht="15" hidden="false" customHeight="false" outlineLevel="0" collapsed="false">
      <c r="A31" s="18" t="str">
        <f aca="false">IF(B31="","",ROW()-5)</f>
        <v/>
      </c>
      <c r="B31" s="19"/>
      <c r="C31" s="19"/>
      <c r="D31" s="19"/>
      <c r="E31" s="20"/>
      <c r="F31" s="20"/>
      <c r="G31" s="19"/>
      <c r="H31" s="21"/>
      <c r="I31" s="22" t="str">
        <f aca="true">IF(OR(F31="",G31="Xong"),"",F31-TODAY())</f>
        <v/>
      </c>
      <c r="J31" s="18" t="str">
        <f aca="true">IF(B31="","",IF(G31="Xong","Xong",IF(F31="","",IF(F31&lt;TODAY(),"Quá hạn",IF(F31-TODAY()&lt;=2,"Sắp đến hạn","")))))</f>
        <v/>
      </c>
      <c r="K31" s="19"/>
    </row>
    <row r="32" customFormat="false" ht="15" hidden="false" customHeight="false" outlineLevel="0" collapsed="false">
      <c r="A32" s="18" t="str">
        <f aca="false">IF(B32="","",ROW()-5)</f>
        <v/>
      </c>
      <c r="B32" s="19"/>
      <c r="C32" s="19"/>
      <c r="D32" s="19"/>
      <c r="E32" s="20"/>
      <c r="F32" s="20"/>
      <c r="G32" s="19"/>
      <c r="H32" s="21"/>
      <c r="I32" s="22" t="str">
        <f aca="true">IF(OR(F32="",G32="Xong"),"",F32-TODAY())</f>
        <v/>
      </c>
      <c r="J32" s="18" t="str">
        <f aca="true">IF(B32="","",IF(G32="Xong","Xong",IF(F32="","",IF(F32&lt;TODAY(),"Quá hạn",IF(F32-TODAY()&lt;=2,"Sắp đến hạn","")))))</f>
        <v/>
      </c>
      <c r="K32" s="19"/>
    </row>
    <row r="33" customFormat="false" ht="15" hidden="false" customHeight="false" outlineLevel="0" collapsed="false">
      <c r="A33" s="18" t="str">
        <f aca="false">IF(B33="","",ROW()-5)</f>
        <v/>
      </c>
      <c r="B33" s="19"/>
      <c r="C33" s="19"/>
      <c r="D33" s="19"/>
      <c r="E33" s="20"/>
      <c r="F33" s="20"/>
      <c r="G33" s="19"/>
      <c r="H33" s="21"/>
      <c r="I33" s="22" t="str">
        <f aca="true">IF(OR(F33="",G33="Xong"),"",F33-TODAY())</f>
        <v/>
      </c>
      <c r="J33" s="18" t="str">
        <f aca="true">IF(B33="","",IF(G33="Xong","Xong",IF(F33="","",IF(F33&lt;TODAY(),"Quá hạn",IF(F33-TODAY()&lt;=2,"Sắp đến hạn","")))))</f>
        <v/>
      </c>
      <c r="K33" s="19"/>
    </row>
    <row r="34" customFormat="false" ht="15" hidden="false" customHeight="false" outlineLevel="0" collapsed="false">
      <c r="A34" s="18" t="str">
        <f aca="false">IF(B34="","",ROW()-5)</f>
        <v/>
      </c>
      <c r="B34" s="19"/>
      <c r="C34" s="19"/>
      <c r="D34" s="19"/>
      <c r="E34" s="20"/>
      <c r="F34" s="20"/>
      <c r="G34" s="19"/>
      <c r="H34" s="21"/>
      <c r="I34" s="22" t="str">
        <f aca="true">IF(OR(F34="",G34="Xong"),"",F34-TODAY())</f>
        <v/>
      </c>
      <c r="J34" s="18" t="str">
        <f aca="true">IF(B34="","",IF(G34="Xong","Xong",IF(F34="","",IF(F34&lt;TODAY(),"Quá hạn",IF(F34-TODAY()&lt;=2,"Sắp đến hạn","")))))</f>
        <v/>
      </c>
      <c r="K34" s="19"/>
    </row>
    <row r="35" customFormat="false" ht="15" hidden="false" customHeight="false" outlineLevel="0" collapsed="false">
      <c r="A35" s="18" t="str">
        <f aca="false">IF(B35="","",ROW()-5)</f>
        <v/>
      </c>
      <c r="B35" s="19"/>
      <c r="C35" s="19"/>
      <c r="D35" s="19"/>
      <c r="E35" s="20"/>
      <c r="F35" s="20"/>
      <c r="G35" s="19"/>
      <c r="H35" s="21"/>
      <c r="I35" s="22" t="str">
        <f aca="true">IF(OR(F35="",G35="Xong"),"",F35-TODAY())</f>
        <v/>
      </c>
      <c r="J35" s="18" t="str">
        <f aca="true">IF(B35="","",IF(G35="Xong","Xong",IF(F35="","",IF(F35&lt;TODAY(),"Quá hạn",IF(F35-TODAY()&lt;=2,"Sắp đến hạn","")))))</f>
        <v/>
      </c>
      <c r="K35" s="19"/>
    </row>
    <row r="36" customFormat="false" ht="15" hidden="false" customHeight="false" outlineLevel="0" collapsed="false">
      <c r="A36" s="18" t="str">
        <f aca="false">IF(B36="","",ROW()-5)</f>
        <v/>
      </c>
      <c r="B36" s="19"/>
      <c r="C36" s="19"/>
      <c r="D36" s="19"/>
      <c r="E36" s="20"/>
      <c r="F36" s="20"/>
      <c r="G36" s="19"/>
      <c r="H36" s="21"/>
      <c r="I36" s="22" t="str">
        <f aca="true">IF(OR(F36="",G36="Xong"),"",F36-TODAY())</f>
        <v/>
      </c>
      <c r="J36" s="18" t="str">
        <f aca="true">IF(B36="","",IF(G36="Xong","Xong",IF(F36="","",IF(F36&lt;TODAY(),"Quá hạn",IF(F36-TODAY()&lt;=2,"Sắp đến hạn","")))))</f>
        <v/>
      </c>
      <c r="K36" s="19"/>
    </row>
    <row r="37" customFormat="false" ht="15" hidden="false" customHeight="false" outlineLevel="0" collapsed="false">
      <c r="A37" s="18" t="str">
        <f aca="false">IF(B37="","",ROW()-5)</f>
        <v/>
      </c>
      <c r="B37" s="19"/>
      <c r="C37" s="19"/>
      <c r="D37" s="19"/>
      <c r="E37" s="20"/>
      <c r="F37" s="20"/>
      <c r="G37" s="19"/>
      <c r="H37" s="21"/>
      <c r="I37" s="22" t="str">
        <f aca="true">IF(OR(F37="",G37="Xong"),"",F37-TODAY())</f>
        <v/>
      </c>
      <c r="J37" s="18" t="str">
        <f aca="true">IF(B37="","",IF(G37="Xong","Xong",IF(F37="","",IF(F37&lt;TODAY(),"Quá hạn",IF(F37-TODAY()&lt;=2,"Sắp đến hạn","")))))</f>
        <v/>
      </c>
      <c r="K37" s="19"/>
    </row>
    <row r="38" customFormat="false" ht="15" hidden="false" customHeight="false" outlineLevel="0" collapsed="false">
      <c r="A38" s="18" t="str">
        <f aca="false">IF(B38="","",ROW()-5)</f>
        <v/>
      </c>
      <c r="B38" s="19"/>
      <c r="C38" s="19"/>
      <c r="D38" s="19"/>
      <c r="E38" s="20"/>
      <c r="F38" s="20"/>
      <c r="G38" s="19"/>
      <c r="H38" s="21"/>
      <c r="I38" s="22" t="str">
        <f aca="true">IF(OR(F38="",G38="Xong"),"",F38-TODAY())</f>
        <v/>
      </c>
      <c r="J38" s="18" t="str">
        <f aca="true">IF(B38="","",IF(G38="Xong","Xong",IF(F38="","",IF(F38&lt;TODAY(),"Quá hạn",IF(F38-TODAY()&lt;=2,"Sắp đến hạn","")))))</f>
        <v/>
      </c>
      <c r="K38" s="19"/>
    </row>
    <row r="39" customFormat="false" ht="15" hidden="false" customHeight="false" outlineLevel="0" collapsed="false">
      <c r="A39" s="18" t="str">
        <f aca="false">IF(B39="","",ROW()-5)</f>
        <v/>
      </c>
      <c r="B39" s="19"/>
      <c r="C39" s="19"/>
      <c r="D39" s="19"/>
      <c r="E39" s="20"/>
      <c r="F39" s="20"/>
      <c r="G39" s="19"/>
      <c r="H39" s="21"/>
      <c r="I39" s="22" t="str">
        <f aca="true">IF(OR(F39="",G39="Xong"),"",F39-TODAY())</f>
        <v/>
      </c>
      <c r="J39" s="18" t="str">
        <f aca="true">IF(B39="","",IF(G39="Xong","Xong",IF(F39="","",IF(F39&lt;TODAY(),"Quá hạn",IF(F39-TODAY()&lt;=2,"Sắp đến hạn","")))))</f>
        <v/>
      </c>
      <c r="K39" s="19"/>
    </row>
    <row r="40" customFormat="false" ht="15" hidden="false" customHeight="false" outlineLevel="0" collapsed="false">
      <c r="A40" s="18" t="str">
        <f aca="false">IF(B40="","",ROW()-5)</f>
        <v/>
      </c>
      <c r="B40" s="19"/>
      <c r="C40" s="19"/>
      <c r="D40" s="19"/>
      <c r="E40" s="20"/>
      <c r="F40" s="20"/>
      <c r="G40" s="19"/>
      <c r="H40" s="21"/>
      <c r="I40" s="22" t="str">
        <f aca="true">IF(OR(F40="",G40="Xong"),"",F40-TODAY())</f>
        <v/>
      </c>
      <c r="J40" s="18" t="str">
        <f aca="true">IF(B40="","",IF(G40="Xong","Xong",IF(F40="","",IF(F40&lt;TODAY(),"Quá hạn",IF(F40-TODAY()&lt;=2,"Sắp đến hạn","")))))</f>
        <v/>
      </c>
      <c r="K40" s="19"/>
    </row>
    <row r="41" customFormat="false" ht="15" hidden="false" customHeight="false" outlineLevel="0" collapsed="false">
      <c r="A41" s="18" t="str">
        <f aca="false">IF(B41="","",ROW()-5)</f>
        <v/>
      </c>
      <c r="B41" s="19"/>
      <c r="C41" s="19"/>
      <c r="D41" s="19"/>
      <c r="E41" s="20"/>
      <c r="F41" s="20"/>
      <c r="G41" s="19"/>
      <c r="H41" s="21"/>
      <c r="I41" s="22" t="str">
        <f aca="true">IF(OR(F41="",G41="Xong"),"",F41-TODAY())</f>
        <v/>
      </c>
      <c r="J41" s="18" t="str">
        <f aca="true">IF(B41="","",IF(G41="Xong","Xong",IF(F41="","",IF(F41&lt;TODAY(),"Quá hạn",IF(F41-TODAY()&lt;=2,"Sắp đến hạn","")))))</f>
        <v/>
      </c>
      <c r="K41" s="19"/>
    </row>
    <row r="42" customFormat="false" ht="15" hidden="false" customHeight="false" outlineLevel="0" collapsed="false">
      <c r="A42" s="18" t="str">
        <f aca="false">IF(B42="","",ROW()-5)</f>
        <v/>
      </c>
      <c r="B42" s="19"/>
      <c r="C42" s="19"/>
      <c r="D42" s="19"/>
      <c r="E42" s="20"/>
      <c r="F42" s="20"/>
      <c r="G42" s="19"/>
      <c r="H42" s="21"/>
      <c r="I42" s="22" t="str">
        <f aca="true">IF(OR(F42="",G42="Xong"),"",F42-TODAY())</f>
        <v/>
      </c>
      <c r="J42" s="18" t="str">
        <f aca="true">IF(B42="","",IF(G42="Xong","Xong",IF(F42="","",IF(F42&lt;TODAY(),"Quá hạn",IF(F42-TODAY()&lt;=2,"Sắp đến hạn","")))))</f>
        <v/>
      </c>
      <c r="K42" s="19"/>
    </row>
    <row r="43" customFormat="false" ht="15" hidden="false" customHeight="false" outlineLevel="0" collapsed="false">
      <c r="A43" s="18" t="str">
        <f aca="false">IF(B43="","",ROW()-5)</f>
        <v/>
      </c>
      <c r="B43" s="19"/>
      <c r="C43" s="19"/>
      <c r="D43" s="19"/>
      <c r="E43" s="20"/>
      <c r="F43" s="20"/>
      <c r="G43" s="19"/>
      <c r="H43" s="21"/>
      <c r="I43" s="22" t="str">
        <f aca="true">IF(OR(F43="",G43="Xong"),"",F43-TODAY())</f>
        <v/>
      </c>
      <c r="J43" s="18" t="str">
        <f aca="true">IF(B43="","",IF(G43="Xong","Xong",IF(F43="","",IF(F43&lt;TODAY(),"Quá hạn",IF(F43-TODAY()&lt;=2,"Sắp đến hạn","")))))</f>
        <v/>
      </c>
      <c r="K43" s="19"/>
    </row>
    <row r="44" customFormat="false" ht="15" hidden="false" customHeight="false" outlineLevel="0" collapsed="false">
      <c r="A44" s="18" t="str">
        <f aca="false">IF(B44="","",ROW()-5)</f>
        <v/>
      </c>
      <c r="B44" s="19"/>
      <c r="C44" s="19"/>
      <c r="D44" s="19"/>
      <c r="E44" s="20"/>
      <c r="F44" s="20"/>
      <c r="G44" s="19"/>
      <c r="H44" s="21"/>
      <c r="I44" s="22" t="str">
        <f aca="true">IF(OR(F44="",G44="Xong"),"",F44-TODAY())</f>
        <v/>
      </c>
      <c r="J44" s="18" t="str">
        <f aca="true">IF(B44="","",IF(G44="Xong","Xong",IF(F44="","",IF(F44&lt;TODAY(),"Quá hạn",IF(F44-TODAY()&lt;=2,"Sắp đến hạn","")))))</f>
        <v/>
      </c>
      <c r="K44" s="19"/>
    </row>
    <row r="45" customFormat="false" ht="15" hidden="false" customHeight="false" outlineLevel="0" collapsed="false">
      <c r="A45" s="18" t="str">
        <f aca="false">IF(B45="","",ROW()-5)</f>
        <v/>
      </c>
      <c r="B45" s="19"/>
      <c r="C45" s="19"/>
      <c r="D45" s="19"/>
      <c r="E45" s="20"/>
      <c r="F45" s="20"/>
      <c r="G45" s="19"/>
      <c r="H45" s="21"/>
      <c r="I45" s="22" t="str">
        <f aca="true">IF(OR(F45="",G45="Xong"),"",F45-TODAY())</f>
        <v/>
      </c>
      <c r="J45" s="18" t="str">
        <f aca="true">IF(B45="","",IF(G45="Xong","Xong",IF(F45="","",IF(F45&lt;TODAY(),"Quá hạn",IF(F45-TODAY()&lt;=2,"Sắp đến hạn","")))))</f>
        <v/>
      </c>
      <c r="K45" s="19"/>
    </row>
    <row r="46" customFormat="false" ht="15" hidden="false" customHeight="false" outlineLevel="0" collapsed="false">
      <c r="A46" s="18" t="str">
        <f aca="false">IF(B46="","",ROW()-5)</f>
        <v/>
      </c>
      <c r="B46" s="19"/>
      <c r="C46" s="19"/>
      <c r="D46" s="19"/>
      <c r="E46" s="20"/>
      <c r="F46" s="20"/>
      <c r="G46" s="19"/>
      <c r="H46" s="21"/>
      <c r="I46" s="22" t="str">
        <f aca="true">IF(OR(F46="",G46="Xong"),"",F46-TODAY())</f>
        <v/>
      </c>
      <c r="J46" s="18" t="str">
        <f aca="true">IF(B46="","",IF(G46="Xong","Xong",IF(F46="","",IF(F46&lt;TODAY(),"Quá hạn",IF(F46-TODAY()&lt;=2,"Sắp đến hạn","")))))</f>
        <v/>
      </c>
      <c r="K46" s="19"/>
    </row>
    <row r="47" customFormat="false" ht="15" hidden="false" customHeight="false" outlineLevel="0" collapsed="false">
      <c r="A47" s="18" t="str">
        <f aca="false">IF(B47="","",ROW()-5)</f>
        <v/>
      </c>
      <c r="B47" s="19"/>
      <c r="C47" s="19"/>
      <c r="D47" s="19"/>
      <c r="E47" s="20"/>
      <c r="F47" s="20"/>
      <c r="G47" s="19"/>
      <c r="H47" s="21"/>
      <c r="I47" s="22" t="str">
        <f aca="true">IF(OR(F47="",G47="Xong"),"",F47-TODAY())</f>
        <v/>
      </c>
      <c r="J47" s="18" t="str">
        <f aca="true">IF(B47="","",IF(G47="Xong","Xong",IF(F47="","",IF(F47&lt;TODAY(),"Quá hạn",IF(F47-TODAY()&lt;=2,"Sắp đến hạn","")))))</f>
        <v/>
      </c>
      <c r="K47" s="19"/>
    </row>
    <row r="48" customFormat="false" ht="15" hidden="false" customHeight="false" outlineLevel="0" collapsed="false">
      <c r="A48" s="18" t="str">
        <f aca="false">IF(B48="","",ROW()-5)</f>
        <v/>
      </c>
      <c r="B48" s="19"/>
      <c r="C48" s="19"/>
      <c r="D48" s="19"/>
      <c r="E48" s="20"/>
      <c r="F48" s="20"/>
      <c r="G48" s="19"/>
      <c r="H48" s="21"/>
      <c r="I48" s="22" t="str">
        <f aca="true">IF(OR(F48="",G48="Xong"),"",F48-TODAY())</f>
        <v/>
      </c>
      <c r="J48" s="18" t="str">
        <f aca="true">IF(B48="","",IF(G48="Xong","Xong",IF(F48="","",IF(F48&lt;TODAY(),"Quá hạn",IF(F48-TODAY()&lt;=2,"Sắp đến hạn","")))))</f>
        <v/>
      </c>
      <c r="K48" s="19"/>
    </row>
    <row r="49" customFormat="false" ht="15" hidden="false" customHeight="false" outlineLevel="0" collapsed="false">
      <c r="A49" s="18" t="str">
        <f aca="false">IF(B49="","",ROW()-5)</f>
        <v/>
      </c>
      <c r="B49" s="19"/>
      <c r="C49" s="19"/>
      <c r="D49" s="19"/>
      <c r="E49" s="20"/>
      <c r="F49" s="20"/>
      <c r="G49" s="19"/>
      <c r="H49" s="21"/>
      <c r="I49" s="22" t="str">
        <f aca="true">IF(OR(F49="",G49="Xong"),"",F49-TODAY())</f>
        <v/>
      </c>
      <c r="J49" s="18" t="str">
        <f aca="true">IF(B49="","",IF(G49="Xong","Xong",IF(F49="","",IF(F49&lt;TODAY(),"Quá hạn",IF(F49-TODAY()&lt;=2,"Sắp đến hạn","")))))</f>
        <v/>
      </c>
      <c r="K49" s="19"/>
    </row>
    <row r="50" customFormat="false" ht="15" hidden="false" customHeight="false" outlineLevel="0" collapsed="false">
      <c r="A50" s="18" t="str">
        <f aca="false">IF(B50="","",ROW()-5)</f>
        <v/>
      </c>
      <c r="B50" s="19"/>
      <c r="C50" s="19"/>
      <c r="D50" s="19"/>
      <c r="E50" s="20"/>
      <c r="F50" s="20"/>
      <c r="G50" s="19"/>
      <c r="H50" s="21"/>
      <c r="I50" s="22" t="str">
        <f aca="true">IF(OR(F50="",G50="Xong"),"",F50-TODAY())</f>
        <v/>
      </c>
      <c r="J50" s="18" t="str">
        <f aca="true">IF(B50="","",IF(G50="Xong","Xong",IF(F50="","",IF(F50&lt;TODAY(),"Quá hạn",IF(F50-TODAY()&lt;=2,"Sắp đến hạn","")))))</f>
        <v/>
      </c>
      <c r="K50" s="19"/>
    </row>
    <row r="51" customFormat="false" ht="15" hidden="false" customHeight="false" outlineLevel="0" collapsed="false">
      <c r="A51" s="18" t="str">
        <f aca="false">IF(B51="","",ROW()-5)</f>
        <v/>
      </c>
      <c r="B51" s="19"/>
      <c r="C51" s="19"/>
      <c r="D51" s="19"/>
      <c r="E51" s="20"/>
      <c r="F51" s="20"/>
      <c r="G51" s="19"/>
      <c r="H51" s="21"/>
      <c r="I51" s="22" t="str">
        <f aca="true">IF(OR(F51="",G51="Xong"),"",F51-TODAY())</f>
        <v/>
      </c>
      <c r="J51" s="18" t="str">
        <f aca="true">IF(B51="","",IF(G51="Xong","Xong",IF(F51="","",IF(F51&lt;TODAY(),"Quá hạn",IF(F51-TODAY()&lt;=2,"Sắp đến hạn","")))))</f>
        <v/>
      </c>
      <c r="K51" s="19"/>
    </row>
    <row r="52" customFormat="false" ht="15" hidden="false" customHeight="false" outlineLevel="0" collapsed="false">
      <c r="A52" s="18" t="str">
        <f aca="false">IF(B52="","",ROW()-5)</f>
        <v/>
      </c>
      <c r="B52" s="19"/>
      <c r="C52" s="19"/>
      <c r="D52" s="19"/>
      <c r="E52" s="20"/>
      <c r="F52" s="20"/>
      <c r="G52" s="19"/>
      <c r="H52" s="21"/>
      <c r="I52" s="22" t="str">
        <f aca="true">IF(OR(F52="",G52="Xong"),"",F52-TODAY())</f>
        <v/>
      </c>
      <c r="J52" s="18" t="str">
        <f aca="true">IF(B52="","",IF(G52="Xong","Xong",IF(F52="","",IF(F52&lt;TODAY(),"Quá hạn",IF(F52-TODAY()&lt;=2,"Sắp đến hạn","")))))</f>
        <v/>
      </c>
      <c r="K52" s="19"/>
    </row>
    <row r="53" customFormat="false" ht="15" hidden="false" customHeight="false" outlineLevel="0" collapsed="false">
      <c r="A53" s="18" t="str">
        <f aca="false">IF(B53="","",ROW()-5)</f>
        <v/>
      </c>
      <c r="B53" s="19"/>
      <c r="C53" s="19"/>
      <c r="D53" s="19"/>
      <c r="E53" s="20"/>
      <c r="F53" s="20"/>
      <c r="G53" s="19"/>
      <c r="H53" s="21"/>
      <c r="I53" s="22" t="str">
        <f aca="true">IF(OR(F53="",G53="Xong"),"",F53-TODAY())</f>
        <v/>
      </c>
      <c r="J53" s="18" t="str">
        <f aca="true">IF(B53="","",IF(G53="Xong","Xong",IF(F53="","",IF(F53&lt;TODAY(),"Quá hạn",IF(F53-TODAY()&lt;=2,"Sắp đến hạn","")))))</f>
        <v/>
      </c>
      <c r="K53" s="19"/>
    </row>
    <row r="54" customFormat="false" ht="15" hidden="false" customHeight="false" outlineLevel="0" collapsed="false">
      <c r="A54" s="18" t="str">
        <f aca="false">IF(B54="","",ROW()-5)</f>
        <v/>
      </c>
      <c r="B54" s="19"/>
      <c r="C54" s="19"/>
      <c r="D54" s="19"/>
      <c r="E54" s="20"/>
      <c r="F54" s="20"/>
      <c r="G54" s="19"/>
      <c r="H54" s="21"/>
      <c r="I54" s="22" t="str">
        <f aca="true">IF(OR(F54="",G54="Xong"),"",F54-TODAY())</f>
        <v/>
      </c>
      <c r="J54" s="18" t="str">
        <f aca="true">IF(B54="","",IF(G54="Xong","Xong",IF(F54="","",IF(F54&lt;TODAY(),"Quá hạn",IF(F54-TODAY()&lt;=2,"Sắp đến hạn","")))))</f>
        <v/>
      </c>
      <c r="K54" s="19"/>
    </row>
    <row r="55" customFormat="false" ht="15" hidden="false" customHeight="false" outlineLevel="0" collapsed="false">
      <c r="A55" s="18" t="str">
        <f aca="false">IF(B55="","",ROW()-5)</f>
        <v/>
      </c>
      <c r="B55" s="19"/>
      <c r="C55" s="19"/>
      <c r="D55" s="19"/>
      <c r="E55" s="20"/>
      <c r="F55" s="20"/>
      <c r="G55" s="19"/>
      <c r="H55" s="21"/>
      <c r="I55" s="22" t="str">
        <f aca="true">IF(OR(F55="",G55="Xong"),"",F55-TODAY())</f>
        <v/>
      </c>
      <c r="J55" s="18" t="str">
        <f aca="true">IF(B55="","",IF(G55="Xong","Xong",IF(F55="","",IF(F55&lt;TODAY(),"Quá hạn",IF(F55-TODAY()&lt;=2,"Sắp đến hạn","")))))</f>
        <v/>
      </c>
      <c r="K55" s="19"/>
    </row>
    <row r="56" customFormat="false" ht="15" hidden="false" customHeight="false" outlineLevel="0" collapsed="false">
      <c r="A56" s="18" t="str">
        <f aca="false">IF(B56="","",ROW()-5)</f>
        <v/>
      </c>
      <c r="B56" s="19"/>
      <c r="C56" s="19"/>
      <c r="D56" s="19"/>
      <c r="E56" s="20"/>
      <c r="F56" s="20"/>
      <c r="G56" s="19"/>
      <c r="H56" s="21"/>
      <c r="I56" s="22" t="str">
        <f aca="true">IF(OR(F56="",G56="Xong"),"",F56-TODAY())</f>
        <v/>
      </c>
      <c r="J56" s="18" t="str">
        <f aca="true">IF(B56="","",IF(G56="Xong","Xong",IF(F56="","",IF(F56&lt;TODAY(),"Quá hạn",IF(F56-TODAY()&lt;=2,"Sắp đến hạn","")))))</f>
        <v/>
      </c>
      <c r="K56" s="19"/>
    </row>
    <row r="57" customFormat="false" ht="15" hidden="false" customHeight="false" outlineLevel="0" collapsed="false">
      <c r="A57" s="18" t="str">
        <f aca="false">IF(B57="","",ROW()-5)</f>
        <v/>
      </c>
      <c r="B57" s="19"/>
      <c r="C57" s="19"/>
      <c r="D57" s="19"/>
      <c r="E57" s="20"/>
      <c r="F57" s="20"/>
      <c r="G57" s="19"/>
      <c r="H57" s="21"/>
      <c r="I57" s="22" t="str">
        <f aca="true">IF(OR(F57="",G57="Xong"),"",F57-TODAY())</f>
        <v/>
      </c>
      <c r="J57" s="18" t="str">
        <f aca="true">IF(B57="","",IF(G57="Xong","Xong",IF(F57="","",IF(F57&lt;TODAY(),"Quá hạn",IF(F57-TODAY()&lt;=2,"Sắp đến hạn","")))))</f>
        <v/>
      </c>
      <c r="K57" s="19"/>
    </row>
    <row r="58" customFormat="false" ht="15" hidden="false" customHeight="false" outlineLevel="0" collapsed="false">
      <c r="A58" s="18" t="str">
        <f aca="false">IF(B58="","",ROW()-5)</f>
        <v/>
      </c>
      <c r="B58" s="19"/>
      <c r="C58" s="19"/>
      <c r="D58" s="19"/>
      <c r="E58" s="20"/>
      <c r="F58" s="20"/>
      <c r="G58" s="19"/>
      <c r="H58" s="21"/>
      <c r="I58" s="22" t="str">
        <f aca="true">IF(OR(F58="",G58="Xong"),"",F58-TODAY())</f>
        <v/>
      </c>
      <c r="J58" s="18" t="str">
        <f aca="true">IF(B58="","",IF(G58="Xong","Xong",IF(F58="","",IF(F58&lt;TODAY(),"Quá hạn",IF(F58-TODAY()&lt;=2,"Sắp đến hạn","")))))</f>
        <v/>
      </c>
      <c r="K58" s="19"/>
    </row>
    <row r="59" customFormat="false" ht="15" hidden="false" customHeight="false" outlineLevel="0" collapsed="false">
      <c r="A59" s="18" t="str">
        <f aca="false">IF(B59="","",ROW()-5)</f>
        <v/>
      </c>
      <c r="B59" s="19"/>
      <c r="C59" s="19"/>
      <c r="D59" s="19"/>
      <c r="E59" s="20"/>
      <c r="F59" s="20"/>
      <c r="G59" s="19"/>
      <c r="H59" s="21"/>
      <c r="I59" s="22" t="str">
        <f aca="true">IF(OR(F59="",G59="Xong"),"",F59-TODAY())</f>
        <v/>
      </c>
      <c r="J59" s="18" t="str">
        <f aca="true">IF(B59="","",IF(G59="Xong","Xong",IF(F59="","",IF(F59&lt;TODAY(),"Quá hạn",IF(F59-TODAY()&lt;=2,"Sắp đến hạn","")))))</f>
        <v/>
      </c>
      <c r="K59" s="19"/>
    </row>
    <row r="60" customFormat="false" ht="15" hidden="false" customHeight="false" outlineLevel="0" collapsed="false">
      <c r="A60" s="18" t="str">
        <f aca="false">IF(B60="","",ROW()-5)</f>
        <v/>
      </c>
      <c r="B60" s="19"/>
      <c r="C60" s="19"/>
      <c r="D60" s="19"/>
      <c r="E60" s="20"/>
      <c r="F60" s="20"/>
      <c r="G60" s="19"/>
      <c r="H60" s="21"/>
      <c r="I60" s="22" t="str">
        <f aca="true">IF(OR(F60="",G60="Xong"),"",F60-TODAY())</f>
        <v/>
      </c>
      <c r="J60" s="18" t="str">
        <f aca="true">IF(B60="","",IF(G60="Xong","Xong",IF(F60="","",IF(F60&lt;TODAY(),"Quá hạn",IF(F60-TODAY()&lt;=2,"Sắp đến hạn","")))))</f>
        <v/>
      </c>
      <c r="K60" s="19"/>
    </row>
    <row r="61" customFormat="false" ht="15" hidden="false" customHeight="false" outlineLevel="0" collapsed="false">
      <c r="A61" s="18" t="str">
        <f aca="false">IF(B61="","",ROW()-5)</f>
        <v/>
      </c>
      <c r="B61" s="19"/>
      <c r="C61" s="19"/>
      <c r="D61" s="19"/>
      <c r="E61" s="20"/>
      <c r="F61" s="20"/>
      <c r="G61" s="19"/>
      <c r="H61" s="21"/>
      <c r="I61" s="22" t="str">
        <f aca="true">IF(OR(F61="",G61="Xong"),"",F61-TODAY())</f>
        <v/>
      </c>
      <c r="J61" s="18" t="str">
        <f aca="true">IF(B61="","",IF(G61="Xong","Xong",IF(F61="","",IF(F61&lt;TODAY(),"Quá hạn",IF(F61-TODAY()&lt;=2,"Sắp đến hạn","")))))</f>
        <v/>
      </c>
      <c r="K61" s="19"/>
    </row>
    <row r="62" customFormat="false" ht="15" hidden="false" customHeight="false" outlineLevel="0" collapsed="false">
      <c r="A62" s="18" t="str">
        <f aca="false">IF(B62="","",ROW()-5)</f>
        <v/>
      </c>
      <c r="B62" s="19"/>
      <c r="C62" s="19"/>
      <c r="D62" s="19"/>
      <c r="E62" s="20"/>
      <c r="F62" s="20"/>
      <c r="G62" s="19"/>
      <c r="H62" s="21"/>
      <c r="I62" s="22" t="str">
        <f aca="true">IF(OR(F62="",G62="Xong"),"",F62-TODAY())</f>
        <v/>
      </c>
      <c r="J62" s="18" t="str">
        <f aca="true">IF(B62="","",IF(G62="Xong","Xong",IF(F62="","",IF(F62&lt;TODAY(),"Quá hạn",IF(F62-TODAY()&lt;=2,"Sắp đến hạn","")))))</f>
        <v/>
      </c>
      <c r="K62" s="19"/>
    </row>
    <row r="63" customFormat="false" ht="15" hidden="false" customHeight="false" outlineLevel="0" collapsed="false">
      <c r="A63" s="18" t="str">
        <f aca="false">IF(B63="","",ROW()-5)</f>
        <v/>
      </c>
      <c r="B63" s="19"/>
      <c r="C63" s="19"/>
      <c r="D63" s="19"/>
      <c r="E63" s="20"/>
      <c r="F63" s="20"/>
      <c r="G63" s="19"/>
      <c r="H63" s="21"/>
      <c r="I63" s="22" t="str">
        <f aca="true">IF(OR(F63="",G63="Xong"),"",F63-TODAY())</f>
        <v/>
      </c>
      <c r="J63" s="18" t="str">
        <f aca="true">IF(B63="","",IF(G63="Xong","Xong",IF(F63="","",IF(F63&lt;TODAY(),"Quá hạn",IF(F63-TODAY()&lt;=2,"Sắp đến hạn","")))))</f>
        <v/>
      </c>
      <c r="K63" s="19"/>
    </row>
    <row r="64" customFormat="false" ht="15" hidden="false" customHeight="false" outlineLevel="0" collapsed="false">
      <c r="A64" s="18" t="str">
        <f aca="false">IF(B64="","",ROW()-5)</f>
        <v/>
      </c>
      <c r="B64" s="19"/>
      <c r="C64" s="19"/>
      <c r="D64" s="19"/>
      <c r="E64" s="20"/>
      <c r="F64" s="20"/>
      <c r="G64" s="19"/>
      <c r="H64" s="21"/>
      <c r="I64" s="22" t="str">
        <f aca="true">IF(OR(F64="",G64="Xong"),"",F64-TODAY())</f>
        <v/>
      </c>
      <c r="J64" s="18" t="str">
        <f aca="true">IF(B64="","",IF(G64="Xong","Xong",IF(F64="","",IF(F64&lt;TODAY(),"Quá hạn",IF(F64-TODAY()&lt;=2,"Sắp đến hạn","")))))</f>
        <v/>
      </c>
      <c r="K64" s="19"/>
    </row>
    <row r="65" customFormat="false" ht="15" hidden="false" customHeight="false" outlineLevel="0" collapsed="false">
      <c r="A65" s="18" t="str">
        <f aca="false">IF(B65="","",ROW()-5)</f>
        <v/>
      </c>
      <c r="B65" s="19"/>
      <c r="C65" s="19"/>
      <c r="D65" s="19"/>
      <c r="E65" s="20"/>
      <c r="F65" s="20"/>
      <c r="G65" s="19"/>
      <c r="H65" s="21"/>
      <c r="I65" s="22" t="str">
        <f aca="true">IF(OR(F65="",G65="Xong"),"",F65-TODAY())</f>
        <v/>
      </c>
      <c r="J65" s="18" t="str">
        <f aca="true">IF(B65="","",IF(G65="Xong","Xong",IF(F65="","",IF(F65&lt;TODAY(),"Quá hạn",IF(F65-TODAY()&lt;=2,"Sắp đến hạn","")))))</f>
        <v/>
      </c>
      <c r="K65" s="19"/>
    </row>
    <row r="66" customFormat="false" ht="15" hidden="false" customHeight="false" outlineLevel="0" collapsed="false">
      <c r="A66" s="18" t="str">
        <f aca="false">IF(B66="","",ROW()-5)</f>
        <v/>
      </c>
      <c r="B66" s="19"/>
      <c r="C66" s="19"/>
      <c r="D66" s="19"/>
      <c r="E66" s="20"/>
      <c r="F66" s="20"/>
      <c r="G66" s="19"/>
      <c r="H66" s="21"/>
      <c r="I66" s="22" t="str">
        <f aca="true">IF(OR(F66="",G66="Xong"),"",F66-TODAY())</f>
        <v/>
      </c>
      <c r="J66" s="18" t="str">
        <f aca="true">IF(B66="","",IF(G66="Xong","Xong",IF(F66="","",IF(F66&lt;TODAY(),"Quá hạn",IF(F66-TODAY()&lt;=2,"Sắp đến hạn","")))))</f>
        <v/>
      </c>
      <c r="K66" s="19"/>
    </row>
    <row r="67" customFormat="false" ht="15" hidden="false" customHeight="false" outlineLevel="0" collapsed="false">
      <c r="A67" s="18" t="str">
        <f aca="false">IF(B67="","",ROW()-5)</f>
        <v/>
      </c>
      <c r="B67" s="19"/>
      <c r="C67" s="19"/>
      <c r="D67" s="19"/>
      <c r="E67" s="20"/>
      <c r="F67" s="20"/>
      <c r="G67" s="19"/>
      <c r="H67" s="21"/>
      <c r="I67" s="22" t="str">
        <f aca="true">IF(OR(F67="",G67="Xong"),"",F67-TODAY())</f>
        <v/>
      </c>
      <c r="J67" s="18" t="str">
        <f aca="true">IF(B67="","",IF(G67="Xong","Xong",IF(F67="","",IF(F67&lt;TODAY(),"Quá hạn",IF(F67-TODAY()&lt;=2,"Sắp đến hạn","")))))</f>
        <v/>
      </c>
      <c r="K67" s="19"/>
    </row>
    <row r="68" customFormat="false" ht="15" hidden="false" customHeight="false" outlineLevel="0" collapsed="false">
      <c r="A68" s="18" t="str">
        <f aca="false">IF(B68="","",ROW()-5)</f>
        <v/>
      </c>
      <c r="B68" s="19"/>
      <c r="C68" s="19"/>
      <c r="D68" s="19"/>
      <c r="E68" s="20"/>
      <c r="F68" s="20"/>
      <c r="G68" s="19"/>
      <c r="H68" s="21"/>
      <c r="I68" s="22" t="str">
        <f aca="true">IF(OR(F68="",G68="Xong"),"",F68-TODAY())</f>
        <v/>
      </c>
      <c r="J68" s="18" t="str">
        <f aca="true">IF(B68="","",IF(G68="Xong","Xong",IF(F68="","",IF(F68&lt;TODAY(),"Quá hạn",IF(F68-TODAY()&lt;=2,"Sắp đến hạn","")))))</f>
        <v/>
      </c>
      <c r="K68" s="19"/>
    </row>
    <row r="69" customFormat="false" ht="15" hidden="false" customHeight="false" outlineLevel="0" collapsed="false">
      <c r="A69" s="18" t="str">
        <f aca="false">IF(B69="","",ROW()-5)</f>
        <v/>
      </c>
      <c r="B69" s="19"/>
      <c r="C69" s="19"/>
      <c r="D69" s="19"/>
      <c r="E69" s="20"/>
      <c r="F69" s="20"/>
      <c r="G69" s="19"/>
      <c r="H69" s="21"/>
      <c r="I69" s="22" t="str">
        <f aca="true">IF(OR(F69="",G69="Xong"),"",F69-TODAY())</f>
        <v/>
      </c>
      <c r="J69" s="18" t="str">
        <f aca="true">IF(B69="","",IF(G69="Xong","Xong",IF(F69="","",IF(F69&lt;TODAY(),"Quá hạn",IF(F69-TODAY()&lt;=2,"Sắp đến hạn","")))))</f>
        <v/>
      </c>
      <c r="K69" s="19"/>
    </row>
    <row r="70" customFormat="false" ht="15" hidden="false" customHeight="false" outlineLevel="0" collapsed="false">
      <c r="A70" s="18" t="str">
        <f aca="false">IF(B70="","",ROW()-5)</f>
        <v/>
      </c>
      <c r="B70" s="19"/>
      <c r="C70" s="19"/>
      <c r="D70" s="19"/>
      <c r="E70" s="20"/>
      <c r="F70" s="20"/>
      <c r="G70" s="19"/>
      <c r="H70" s="21"/>
      <c r="I70" s="22" t="str">
        <f aca="true">IF(OR(F70="",G70="Xong"),"",F70-TODAY())</f>
        <v/>
      </c>
      <c r="J70" s="18" t="str">
        <f aca="true">IF(B70="","",IF(G70="Xong","Xong",IF(F70="","",IF(F70&lt;TODAY(),"Quá hạn",IF(F70-TODAY()&lt;=2,"Sắp đến hạn","")))))</f>
        <v/>
      </c>
      <c r="K70" s="19"/>
    </row>
    <row r="71" customFormat="false" ht="15" hidden="false" customHeight="false" outlineLevel="0" collapsed="false">
      <c r="A71" s="18" t="str">
        <f aca="false">IF(B71="","",ROW()-5)</f>
        <v/>
      </c>
      <c r="B71" s="19"/>
      <c r="C71" s="19"/>
      <c r="D71" s="19"/>
      <c r="E71" s="20"/>
      <c r="F71" s="20"/>
      <c r="G71" s="19"/>
      <c r="H71" s="21"/>
      <c r="I71" s="22" t="str">
        <f aca="true">IF(OR(F71="",G71="Xong"),"",F71-TODAY())</f>
        <v/>
      </c>
      <c r="J71" s="18" t="str">
        <f aca="true">IF(B71="","",IF(G71="Xong","Xong",IF(F71="","",IF(F71&lt;TODAY(),"Quá hạn",IF(F71-TODAY()&lt;=2,"Sắp đến hạn","")))))</f>
        <v/>
      </c>
      <c r="K71" s="19"/>
    </row>
    <row r="72" customFormat="false" ht="15" hidden="false" customHeight="false" outlineLevel="0" collapsed="false">
      <c r="A72" s="18" t="str">
        <f aca="false">IF(B72="","",ROW()-5)</f>
        <v/>
      </c>
      <c r="B72" s="19"/>
      <c r="C72" s="19"/>
      <c r="D72" s="19"/>
      <c r="E72" s="20"/>
      <c r="F72" s="20"/>
      <c r="G72" s="19"/>
      <c r="H72" s="21"/>
      <c r="I72" s="22" t="str">
        <f aca="true">IF(OR(F72="",G72="Xong"),"",F72-TODAY())</f>
        <v/>
      </c>
      <c r="J72" s="18" t="str">
        <f aca="true">IF(B72="","",IF(G72="Xong","Xong",IF(F72="","",IF(F72&lt;TODAY(),"Quá hạn",IF(F72-TODAY()&lt;=2,"Sắp đến hạn","")))))</f>
        <v/>
      </c>
      <c r="K72" s="19"/>
    </row>
    <row r="73" customFormat="false" ht="15" hidden="false" customHeight="false" outlineLevel="0" collapsed="false">
      <c r="A73" s="18" t="str">
        <f aca="false">IF(B73="","",ROW()-5)</f>
        <v/>
      </c>
      <c r="B73" s="19"/>
      <c r="C73" s="19"/>
      <c r="D73" s="19"/>
      <c r="E73" s="20"/>
      <c r="F73" s="20"/>
      <c r="G73" s="19"/>
      <c r="H73" s="21"/>
      <c r="I73" s="22" t="str">
        <f aca="true">IF(OR(F73="",G73="Xong"),"",F73-TODAY())</f>
        <v/>
      </c>
      <c r="J73" s="18" t="str">
        <f aca="true">IF(B73="","",IF(G73="Xong","Xong",IF(F73="","",IF(F73&lt;TODAY(),"Quá hạn",IF(F73-TODAY()&lt;=2,"Sắp đến hạn","")))))</f>
        <v/>
      </c>
      <c r="K73" s="19"/>
    </row>
    <row r="74" customFormat="false" ht="15" hidden="false" customHeight="false" outlineLevel="0" collapsed="false">
      <c r="A74" s="18" t="str">
        <f aca="false">IF(B74="","",ROW()-5)</f>
        <v/>
      </c>
      <c r="B74" s="19"/>
      <c r="C74" s="19"/>
      <c r="D74" s="19"/>
      <c r="E74" s="20"/>
      <c r="F74" s="20"/>
      <c r="G74" s="19"/>
      <c r="H74" s="21"/>
      <c r="I74" s="22" t="str">
        <f aca="true">IF(OR(F74="",G74="Xong"),"",F74-TODAY())</f>
        <v/>
      </c>
      <c r="J74" s="18" t="str">
        <f aca="true">IF(B74="","",IF(G74="Xong","Xong",IF(F74="","",IF(F74&lt;TODAY(),"Quá hạn",IF(F74-TODAY()&lt;=2,"Sắp đến hạn","")))))</f>
        <v/>
      </c>
      <c r="K74" s="19"/>
    </row>
    <row r="75" customFormat="false" ht="15" hidden="false" customHeight="false" outlineLevel="0" collapsed="false">
      <c r="A75" s="18" t="str">
        <f aca="false">IF(B75="","",ROW()-5)</f>
        <v/>
      </c>
      <c r="B75" s="19"/>
      <c r="C75" s="19"/>
      <c r="D75" s="19"/>
      <c r="E75" s="20"/>
      <c r="F75" s="20"/>
      <c r="G75" s="19"/>
      <c r="H75" s="21"/>
      <c r="I75" s="22" t="str">
        <f aca="true">IF(OR(F75="",G75="Xong"),"",F75-TODAY())</f>
        <v/>
      </c>
      <c r="J75" s="18" t="str">
        <f aca="true">IF(B75="","",IF(G75="Xong","Xong",IF(F75="","",IF(F75&lt;TODAY(),"Quá hạn",IF(F75-TODAY()&lt;=2,"Sắp đến hạn","")))))</f>
        <v/>
      </c>
      <c r="K75" s="19"/>
    </row>
    <row r="76" customFormat="false" ht="15" hidden="false" customHeight="false" outlineLevel="0" collapsed="false">
      <c r="A76" s="18" t="str">
        <f aca="false">IF(B76="","",ROW()-5)</f>
        <v/>
      </c>
      <c r="B76" s="19"/>
      <c r="C76" s="19"/>
      <c r="D76" s="19"/>
      <c r="E76" s="20"/>
      <c r="F76" s="20"/>
      <c r="G76" s="19"/>
      <c r="H76" s="21"/>
      <c r="I76" s="22" t="str">
        <f aca="true">IF(OR(F76="",G76="Xong"),"",F76-TODAY())</f>
        <v/>
      </c>
      <c r="J76" s="18" t="str">
        <f aca="true">IF(B76="","",IF(G76="Xong","Xong",IF(F76="","",IF(F76&lt;TODAY(),"Quá hạn",IF(F76-TODAY()&lt;=2,"Sắp đến hạn","")))))</f>
        <v/>
      </c>
      <c r="K76" s="19"/>
    </row>
    <row r="77" customFormat="false" ht="15" hidden="false" customHeight="false" outlineLevel="0" collapsed="false">
      <c r="A77" s="18" t="str">
        <f aca="false">IF(B77="","",ROW()-5)</f>
        <v/>
      </c>
      <c r="B77" s="19"/>
      <c r="C77" s="19"/>
      <c r="D77" s="19"/>
      <c r="E77" s="20"/>
      <c r="F77" s="20"/>
      <c r="G77" s="19"/>
      <c r="H77" s="21"/>
      <c r="I77" s="22" t="str">
        <f aca="true">IF(OR(F77="",G77="Xong"),"",F77-TODAY())</f>
        <v/>
      </c>
      <c r="J77" s="18" t="str">
        <f aca="true">IF(B77="","",IF(G77="Xong","Xong",IF(F77="","",IF(F77&lt;TODAY(),"Quá hạn",IF(F77-TODAY()&lt;=2,"Sắp đến hạn","")))))</f>
        <v/>
      </c>
      <c r="K77" s="19"/>
    </row>
    <row r="78" customFormat="false" ht="15" hidden="false" customHeight="false" outlineLevel="0" collapsed="false">
      <c r="A78" s="18" t="str">
        <f aca="false">IF(B78="","",ROW()-5)</f>
        <v/>
      </c>
      <c r="B78" s="19"/>
      <c r="C78" s="19"/>
      <c r="D78" s="19"/>
      <c r="E78" s="20"/>
      <c r="F78" s="20"/>
      <c r="G78" s="19"/>
      <c r="H78" s="21"/>
      <c r="I78" s="22" t="str">
        <f aca="true">IF(OR(F78="",G78="Xong"),"",F78-TODAY())</f>
        <v/>
      </c>
      <c r="J78" s="18" t="str">
        <f aca="true">IF(B78="","",IF(G78="Xong","Xong",IF(F78="","",IF(F78&lt;TODAY(),"Quá hạn",IF(F78-TODAY()&lt;=2,"Sắp đến hạn","")))))</f>
        <v/>
      </c>
      <c r="K78" s="19"/>
    </row>
    <row r="79" customFormat="false" ht="15" hidden="false" customHeight="false" outlineLevel="0" collapsed="false">
      <c r="A79" s="18" t="str">
        <f aca="false">IF(B79="","",ROW()-5)</f>
        <v/>
      </c>
      <c r="B79" s="19"/>
      <c r="C79" s="19"/>
      <c r="D79" s="19"/>
      <c r="E79" s="20"/>
      <c r="F79" s="20"/>
      <c r="G79" s="19"/>
      <c r="H79" s="21"/>
      <c r="I79" s="22" t="str">
        <f aca="true">IF(OR(F79="",G79="Xong"),"",F79-TODAY())</f>
        <v/>
      </c>
      <c r="J79" s="18" t="str">
        <f aca="true">IF(B79="","",IF(G79="Xong","Xong",IF(F79="","",IF(F79&lt;TODAY(),"Quá hạn",IF(F79-TODAY()&lt;=2,"Sắp đến hạn","")))))</f>
        <v/>
      </c>
      <c r="K79" s="19"/>
    </row>
    <row r="80" customFormat="false" ht="15" hidden="false" customHeight="false" outlineLevel="0" collapsed="false">
      <c r="A80" s="18" t="str">
        <f aca="false">IF(B80="","",ROW()-5)</f>
        <v/>
      </c>
      <c r="B80" s="19"/>
      <c r="C80" s="19"/>
      <c r="D80" s="19"/>
      <c r="E80" s="20"/>
      <c r="F80" s="20"/>
      <c r="G80" s="19"/>
      <c r="H80" s="21"/>
      <c r="I80" s="22" t="str">
        <f aca="true">IF(OR(F80="",G80="Xong"),"",F80-TODAY())</f>
        <v/>
      </c>
      <c r="J80" s="18" t="str">
        <f aca="true">IF(B80="","",IF(G80="Xong","Xong",IF(F80="","",IF(F80&lt;TODAY(),"Quá hạn",IF(F80-TODAY()&lt;=2,"Sắp đến hạn","")))))</f>
        <v/>
      </c>
      <c r="K80" s="19"/>
    </row>
    <row r="81" customFormat="false" ht="15" hidden="false" customHeight="false" outlineLevel="0" collapsed="false">
      <c r="A81" s="18" t="str">
        <f aca="false">IF(B81="","",ROW()-5)</f>
        <v/>
      </c>
      <c r="B81" s="19"/>
      <c r="C81" s="19"/>
      <c r="D81" s="19"/>
      <c r="E81" s="20"/>
      <c r="F81" s="20"/>
      <c r="G81" s="19"/>
      <c r="H81" s="21"/>
      <c r="I81" s="22" t="str">
        <f aca="true">IF(OR(F81="",G81="Xong"),"",F81-TODAY())</f>
        <v/>
      </c>
      <c r="J81" s="18" t="str">
        <f aca="true">IF(B81="","",IF(G81="Xong","Xong",IF(F81="","",IF(F81&lt;TODAY(),"Quá hạn",IF(F81-TODAY()&lt;=2,"Sắp đến hạn","")))))</f>
        <v/>
      </c>
      <c r="K81" s="19"/>
    </row>
    <row r="82" customFormat="false" ht="15" hidden="false" customHeight="false" outlineLevel="0" collapsed="false">
      <c r="A82" s="18" t="str">
        <f aca="false">IF(B82="","",ROW()-5)</f>
        <v/>
      </c>
      <c r="B82" s="19"/>
      <c r="C82" s="19"/>
      <c r="D82" s="19"/>
      <c r="E82" s="20"/>
      <c r="F82" s="20"/>
      <c r="G82" s="19"/>
      <c r="H82" s="21"/>
      <c r="I82" s="22" t="str">
        <f aca="true">IF(OR(F82="",G82="Xong"),"",F82-TODAY())</f>
        <v/>
      </c>
      <c r="J82" s="18" t="str">
        <f aca="true">IF(B82="","",IF(G82="Xong","Xong",IF(F82="","",IF(F82&lt;TODAY(),"Quá hạn",IF(F82-TODAY()&lt;=2,"Sắp đến hạn","")))))</f>
        <v/>
      </c>
      <c r="K82" s="19"/>
    </row>
    <row r="83" customFormat="false" ht="15" hidden="false" customHeight="false" outlineLevel="0" collapsed="false">
      <c r="A83" s="18" t="str">
        <f aca="false">IF(B83="","",ROW()-5)</f>
        <v/>
      </c>
      <c r="B83" s="19"/>
      <c r="C83" s="19"/>
      <c r="D83" s="19"/>
      <c r="E83" s="20"/>
      <c r="F83" s="20"/>
      <c r="G83" s="19"/>
      <c r="H83" s="21"/>
      <c r="I83" s="22" t="str">
        <f aca="true">IF(OR(F83="",G83="Xong"),"",F83-TODAY())</f>
        <v/>
      </c>
      <c r="J83" s="18" t="str">
        <f aca="true">IF(B83="","",IF(G83="Xong","Xong",IF(F83="","",IF(F83&lt;TODAY(),"Quá hạn",IF(F83-TODAY()&lt;=2,"Sắp đến hạn","")))))</f>
        <v/>
      </c>
      <c r="K83" s="19"/>
    </row>
    <row r="84" customFormat="false" ht="15" hidden="false" customHeight="false" outlineLevel="0" collapsed="false">
      <c r="A84" s="18" t="str">
        <f aca="false">IF(B84="","",ROW()-5)</f>
        <v/>
      </c>
      <c r="B84" s="19"/>
      <c r="C84" s="19"/>
      <c r="D84" s="19"/>
      <c r="E84" s="20"/>
      <c r="F84" s="20"/>
      <c r="G84" s="19"/>
      <c r="H84" s="21"/>
      <c r="I84" s="22" t="str">
        <f aca="true">IF(OR(F84="",G84="Xong"),"",F84-TODAY())</f>
        <v/>
      </c>
      <c r="J84" s="18" t="str">
        <f aca="true">IF(B84="","",IF(G84="Xong","Xong",IF(F84="","",IF(F84&lt;TODAY(),"Quá hạn",IF(F84-TODAY()&lt;=2,"Sắp đến hạn","")))))</f>
        <v/>
      </c>
      <c r="K84" s="19"/>
    </row>
    <row r="85" customFormat="false" ht="15" hidden="false" customHeight="false" outlineLevel="0" collapsed="false">
      <c r="A85" s="18" t="str">
        <f aca="false">IF(B85="","",ROW()-5)</f>
        <v/>
      </c>
      <c r="B85" s="19"/>
      <c r="C85" s="19"/>
      <c r="D85" s="19"/>
      <c r="E85" s="20"/>
      <c r="F85" s="20"/>
      <c r="G85" s="19"/>
      <c r="H85" s="21"/>
      <c r="I85" s="22" t="str">
        <f aca="true">IF(OR(F85="",G85="Xong"),"",F85-TODAY())</f>
        <v/>
      </c>
      <c r="J85" s="18" t="str">
        <f aca="true">IF(B85="","",IF(G85="Xong","Xong",IF(F85="","",IF(F85&lt;TODAY(),"Quá hạn",IF(F85-TODAY()&lt;=2,"Sắp đến hạn","")))))</f>
        <v/>
      </c>
      <c r="K85" s="19"/>
    </row>
    <row r="86" customFormat="false" ht="15" hidden="false" customHeight="false" outlineLevel="0" collapsed="false">
      <c r="A86" s="18" t="str">
        <f aca="false">IF(B86="","",ROW()-5)</f>
        <v/>
      </c>
      <c r="B86" s="19"/>
      <c r="C86" s="19"/>
      <c r="D86" s="19"/>
      <c r="E86" s="20"/>
      <c r="F86" s="20"/>
      <c r="G86" s="19"/>
      <c r="H86" s="21"/>
      <c r="I86" s="22" t="str">
        <f aca="true">IF(OR(F86="",G86="Xong"),"",F86-TODAY())</f>
        <v/>
      </c>
      <c r="J86" s="18" t="str">
        <f aca="true">IF(B86="","",IF(G86="Xong","Xong",IF(F86="","",IF(F86&lt;TODAY(),"Quá hạn",IF(F86-TODAY()&lt;=2,"Sắp đến hạn","")))))</f>
        <v/>
      </c>
      <c r="K86" s="19"/>
    </row>
    <row r="87" customFormat="false" ht="15" hidden="false" customHeight="false" outlineLevel="0" collapsed="false">
      <c r="A87" s="18" t="str">
        <f aca="false">IF(B87="","",ROW()-5)</f>
        <v/>
      </c>
      <c r="B87" s="19"/>
      <c r="C87" s="19"/>
      <c r="D87" s="19"/>
      <c r="E87" s="20"/>
      <c r="F87" s="20"/>
      <c r="G87" s="19"/>
      <c r="H87" s="21"/>
      <c r="I87" s="22" t="str">
        <f aca="true">IF(OR(F87="",G87="Xong"),"",F87-TODAY())</f>
        <v/>
      </c>
      <c r="J87" s="18" t="str">
        <f aca="true">IF(B87="","",IF(G87="Xong","Xong",IF(F87="","",IF(F87&lt;TODAY(),"Quá hạn",IF(F87-TODAY()&lt;=2,"Sắp đến hạn","")))))</f>
        <v/>
      </c>
      <c r="K87" s="19"/>
    </row>
    <row r="88" customFormat="false" ht="15" hidden="false" customHeight="false" outlineLevel="0" collapsed="false">
      <c r="A88" s="18" t="str">
        <f aca="false">IF(B88="","",ROW()-5)</f>
        <v/>
      </c>
      <c r="B88" s="19"/>
      <c r="C88" s="19"/>
      <c r="D88" s="19"/>
      <c r="E88" s="20"/>
      <c r="F88" s="20"/>
      <c r="G88" s="19"/>
      <c r="H88" s="21"/>
      <c r="I88" s="22" t="str">
        <f aca="true">IF(OR(F88="",G88="Xong"),"",F88-TODAY())</f>
        <v/>
      </c>
      <c r="J88" s="18" t="str">
        <f aca="true">IF(B88="","",IF(G88="Xong","Xong",IF(F88="","",IF(F88&lt;TODAY(),"Quá hạn",IF(F88-TODAY()&lt;=2,"Sắp đến hạn","")))))</f>
        <v/>
      </c>
      <c r="K88" s="19"/>
    </row>
    <row r="89" customFormat="false" ht="15" hidden="false" customHeight="false" outlineLevel="0" collapsed="false">
      <c r="A89" s="18" t="str">
        <f aca="false">IF(B89="","",ROW()-5)</f>
        <v/>
      </c>
      <c r="B89" s="19"/>
      <c r="C89" s="19"/>
      <c r="D89" s="19"/>
      <c r="E89" s="20"/>
      <c r="F89" s="20"/>
      <c r="G89" s="19"/>
      <c r="H89" s="21"/>
      <c r="I89" s="22" t="str">
        <f aca="true">IF(OR(F89="",G89="Xong"),"",F89-TODAY())</f>
        <v/>
      </c>
      <c r="J89" s="18" t="str">
        <f aca="true">IF(B89="","",IF(G89="Xong","Xong",IF(F89="","",IF(F89&lt;TODAY(),"Quá hạn",IF(F89-TODAY()&lt;=2,"Sắp đến hạn","")))))</f>
        <v/>
      </c>
      <c r="K89" s="19"/>
    </row>
    <row r="90" customFormat="false" ht="15" hidden="false" customHeight="false" outlineLevel="0" collapsed="false">
      <c r="A90" s="18" t="str">
        <f aca="false">IF(B90="","",ROW()-5)</f>
        <v/>
      </c>
      <c r="B90" s="19"/>
      <c r="C90" s="19"/>
      <c r="D90" s="19"/>
      <c r="E90" s="20"/>
      <c r="F90" s="20"/>
      <c r="G90" s="19"/>
      <c r="H90" s="21"/>
      <c r="I90" s="22" t="str">
        <f aca="true">IF(OR(F90="",G90="Xong"),"",F90-TODAY())</f>
        <v/>
      </c>
      <c r="J90" s="18" t="str">
        <f aca="true">IF(B90="","",IF(G90="Xong","Xong",IF(F90="","",IF(F90&lt;TODAY(),"Quá hạn",IF(F90-TODAY()&lt;=2,"Sắp đến hạn","")))))</f>
        <v/>
      </c>
      <c r="K90" s="19"/>
    </row>
    <row r="91" customFormat="false" ht="15" hidden="false" customHeight="false" outlineLevel="0" collapsed="false">
      <c r="A91" s="18" t="str">
        <f aca="false">IF(B91="","",ROW()-5)</f>
        <v/>
      </c>
      <c r="B91" s="19"/>
      <c r="C91" s="19"/>
      <c r="D91" s="19"/>
      <c r="E91" s="20"/>
      <c r="F91" s="20"/>
      <c r="G91" s="19"/>
      <c r="H91" s="21"/>
      <c r="I91" s="22" t="str">
        <f aca="true">IF(OR(F91="",G91="Xong"),"",F91-TODAY())</f>
        <v/>
      </c>
      <c r="J91" s="18" t="str">
        <f aca="true">IF(B91="","",IF(G91="Xong","Xong",IF(F91="","",IF(F91&lt;TODAY(),"Quá hạn",IF(F91-TODAY()&lt;=2,"Sắp đến hạn","")))))</f>
        <v/>
      </c>
      <c r="K91" s="19"/>
    </row>
    <row r="92" customFormat="false" ht="15" hidden="false" customHeight="false" outlineLevel="0" collapsed="false">
      <c r="A92" s="18" t="str">
        <f aca="false">IF(B92="","",ROW()-5)</f>
        <v/>
      </c>
      <c r="B92" s="19"/>
      <c r="C92" s="19"/>
      <c r="D92" s="19"/>
      <c r="E92" s="20"/>
      <c r="F92" s="20"/>
      <c r="G92" s="19"/>
      <c r="H92" s="21"/>
      <c r="I92" s="22" t="str">
        <f aca="true">IF(OR(F92="",G92="Xong"),"",F92-TODAY())</f>
        <v/>
      </c>
      <c r="J92" s="18" t="str">
        <f aca="true">IF(B92="","",IF(G92="Xong","Xong",IF(F92="","",IF(F92&lt;TODAY(),"Quá hạn",IF(F92-TODAY()&lt;=2,"Sắp đến hạn","")))))</f>
        <v/>
      </c>
      <c r="K92" s="19"/>
    </row>
    <row r="93" customFormat="false" ht="15" hidden="false" customHeight="false" outlineLevel="0" collapsed="false">
      <c r="A93" s="18" t="str">
        <f aca="false">IF(B93="","",ROW()-5)</f>
        <v/>
      </c>
      <c r="B93" s="19"/>
      <c r="C93" s="19"/>
      <c r="D93" s="19"/>
      <c r="E93" s="20"/>
      <c r="F93" s="20"/>
      <c r="G93" s="19"/>
      <c r="H93" s="21"/>
      <c r="I93" s="22" t="str">
        <f aca="true">IF(OR(F93="",G93="Xong"),"",F93-TODAY())</f>
        <v/>
      </c>
      <c r="J93" s="18" t="str">
        <f aca="true">IF(B93="","",IF(G93="Xong","Xong",IF(F93="","",IF(F93&lt;TODAY(),"Quá hạn",IF(F93-TODAY()&lt;=2,"Sắp đến hạn","")))))</f>
        <v/>
      </c>
      <c r="K93" s="19"/>
    </row>
    <row r="94" customFormat="false" ht="15" hidden="false" customHeight="false" outlineLevel="0" collapsed="false">
      <c r="A94" s="18" t="str">
        <f aca="false">IF(B94="","",ROW()-5)</f>
        <v/>
      </c>
      <c r="B94" s="19"/>
      <c r="C94" s="19"/>
      <c r="D94" s="19"/>
      <c r="E94" s="20"/>
      <c r="F94" s="20"/>
      <c r="G94" s="19"/>
      <c r="H94" s="21"/>
      <c r="I94" s="22" t="str">
        <f aca="true">IF(OR(F94="",G94="Xong"),"",F94-TODAY())</f>
        <v/>
      </c>
      <c r="J94" s="18" t="str">
        <f aca="true">IF(B94="","",IF(G94="Xong","Xong",IF(F94="","",IF(F94&lt;TODAY(),"Quá hạn",IF(F94-TODAY()&lt;=2,"Sắp đến hạn","")))))</f>
        <v/>
      </c>
      <c r="K94" s="19"/>
    </row>
    <row r="95" customFormat="false" ht="15" hidden="false" customHeight="false" outlineLevel="0" collapsed="false">
      <c r="A95" s="18" t="str">
        <f aca="false">IF(B95="","",ROW()-5)</f>
        <v/>
      </c>
      <c r="B95" s="19"/>
      <c r="C95" s="19"/>
      <c r="D95" s="19"/>
      <c r="E95" s="20"/>
      <c r="F95" s="20"/>
      <c r="G95" s="19"/>
      <c r="H95" s="21"/>
      <c r="I95" s="22" t="str">
        <f aca="true">IF(OR(F95="",G95="Xong"),"",F95-TODAY())</f>
        <v/>
      </c>
      <c r="J95" s="18" t="str">
        <f aca="true">IF(B95="","",IF(G95="Xong","Xong",IF(F95="","",IF(F95&lt;TODAY(),"Quá hạn",IF(F95-TODAY()&lt;=2,"Sắp đến hạn","")))))</f>
        <v/>
      </c>
      <c r="K95" s="19"/>
    </row>
    <row r="96" customFormat="false" ht="15" hidden="false" customHeight="false" outlineLevel="0" collapsed="false">
      <c r="A96" s="18" t="str">
        <f aca="false">IF(B96="","",ROW()-5)</f>
        <v/>
      </c>
      <c r="B96" s="19"/>
      <c r="C96" s="19"/>
      <c r="D96" s="19"/>
      <c r="E96" s="20"/>
      <c r="F96" s="20"/>
      <c r="G96" s="19"/>
      <c r="H96" s="21"/>
      <c r="I96" s="22" t="str">
        <f aca="true">IF(OR(F96="",G96="Xong"),"",F96-TODAY())</f>
        <v/>
      </c>
      <c r="J96" s="18" t="str">
        <f aca="true">IF(B96="","",IF(G96="Xong","Xong",IF(F96="","",IF(F96&lt;TODAY(),"Quá hạn",IF(F96-TODAY()&lt;=2,"Sắp đến hạn","")))))</f>
        <v/>
      </c>
      <c r="K96" s="19"/>
    </row>
    <row r="97" customFormat="false" ht="15" hidden="false" customHeight="false" outlineLevel="0" collapsed="false">
      <c r="A97" s="18" t="str">
        <f aca="false">IF(B97="","",ROW()-5)</f>
        <v/>
      </c>
      <c r="B97" s="19"/>
      <c r="C97" s="19"/>
      <c r="D97" s="19"/>
      <c r="E97" s="20"/>
      <c r="F97" s="20"/>
      <c r="G97" s="19"/>
      <c r="H97" s="21"/>
      <c r="I97" s="22" t="str">
        <f aca="true">IF(OR(F97="",G97="Xong"),"",F97-TODAY())</f>
        <v/>
      </c>
      <c r="J97" s="18" t="str">
        <f aca="true">IF(B97="","",IF(G97="Xong","Xong",IF(F97="","",IF(F97&lt;TODAY(),"Quá hạn",IF(F97-TODAY()&lt;=2,"Sắp đến hạn","")))))</f>
        <v/>
      </c>
      <c r="K97" s="19"/>
    </row>
    <row r="98" customFormat="false" ht="15" hidden="false" customHeight="false" outlineLevel="0" collapsed="false">
      <c r="A98" s="18" t="str">
        <f aca="false">IF(B98="","",ROW()-5)</f>
        <v/>
      </c>
      <c r="B98" s="19"/>
      <c r="C98" s="19"/>
      <c r="D98" s="19"/>
      <c r="E98" s="20"/>
      <c r="F98" s="20"/>
      <c r="G98" s="19"/>
      <c r="H98" s="21"/>
      <c r="I98" s="22" t="str">
        <f aca="true">IF(OR(F98="",G98="Xong"),"",F98-TODAY())</f>
        <v/>
      </c>
      <c r="J98" s="18" t="str">
        <f aca="true">IF(B98="","",IF(G98="Xong","Xong",IF(F98="","",IF(F98&lt;TODAY(),"Quá hạn",IF(F98-TODAY()&lt;=2,"Sắp đến hạn","")))))</f>
        <v/>
      </c>
      <c r="K98" s="19"/>
    </row>
    <row r="99" customFormat="false" ht="15" hidden="false" customHeight="false" outlineLevel="0" collapsed="false">
      <c r="A99" s="18" t="str">
        <f aca="false">IF(B99="","",ROW()-5)</f>
        <v/>
      </c>
      <c r="B99" s="19"/>
      <c r="C99" s="19"/>
      <c r="D99" s="19"/>
      <c r="E99" s="20"/>
      <c r="F99" s="20"/>
      <c r="G99" s="19"/>
      <c r="H99" s="21"/>
      <c r="I99" s="22" t="str">
        <f aca="true">IF(OR(F99="",G99="Xong"),"",F99-TODAY())</f>
        <v/>
      </c>
      <c r="J99" s="18" t="str">
        <f aca="true">IF(B99="","",IF(G99="Xong","Xong",IF(F99="","",IF(F99&lt;TODAY(),"Quá hạn",IF(F99-TODAY()&lt;=2,"Sắp đến hạn","")))))</f>
        <v/>
      </c>
      <c r="K99" s="19"/>
    </row>
    <row r="100" customFormat="false" ht="15" hidden="false" customHeight="false" outlineLevel="0" collapsed="false">
      <c r="A100" s="18" t="str">
        <f aca="false">IF(B100="","",ROW()-5)</f>
        <v/>
      </c>
      <c r="B100" s="19"/>
      <c r="C100" s="19"/>
      <c r="D100" s="19"/>
      <c r="E100" s="20"/>
      <c r="F100" s="20"/>
      <c r="G100" s="19"/>
      <c r="H100" s="21"/>
      <c r="I100" s="22" t="str">
        <f aca="true">IF(OR(F100="",G100="Xong"),"",F100-TODAY())</f>
        <v/>
      </c>
      <c r="J100" s="18" t="str">
        <f aca="true">IF(B100="","",IF(G100="Xong","Xong",IF(F100="","",IF(F100&lt;TODAY(),"Quá hạn",IF(F100-TODAY()&lt;=2,"Sắp đến hạn","")))))</f>
        <v/>
      </c>
      <c r="K100" s="19"/>
    </row>
    <row r="101" customFormat="false" ht="15" hidden="false" customHeight="false" outlineLevel="0" collapsed="false">
      <c r="A101" s="18" t="str">
        <f aca="false">IF(B101="","",ROW()-5)</f>
        <v/>
      </c>
      <c r="B101" s="19"/>
      <c r="C101" s="19"/>
      <c r="D101" s="19"/>
      <c r="E101" s="20"/>
      <c r="F101" s="20"/>
      <c r="G101" s="19"/>
      <c r="H101" s="21"/>
      <c r="I101" s="22" t="str">
        <f aca="true">IF(OR(F101="",G101="Xong"),"",F101-TODAY())</f>
        <v/>
      </c>
      <c r="J101" s="18" t="str">
        <f aca="true">IF(B101="","",IF(G101="Xong","Xong",IF(F101="","",IF(F101&lt;TODAY(),"Quá hạn",IF(F101-TODAY()&lt;=2,"Sắp đến hạn","")))))</f>
        <v/>
      </c>
      <c r="K101" s="19"/>
    </row>
    <row r="102" customFormat="false" ht="15" hidden="false" customHeight="false" outlineLevel="0" collapsed="false">
      <c r="A102" s="18" t="str">
        <f aca="false">IF(B102="","",ROW()-5)</f>
        <v/>
      </c>
      <c r="B102" s="19"/>
      <c r="C102" s="19"/>
      <c r="D102" s="19"/>
      <c r="E102" s="20"/>
      <c r="F102" s="20"/>
      <c r="G102" s="19"/>
      <c r="H102" s="21"/>
      <c r="I102" s="22" t="str">
        <f aca="true">IF(OR(F102="",G102="Xong"),"",F102-TODAY())</f>
        <v/>
      </c>
      <c r="J102" s="18" t="str">
        <f aca="true">IF(B102="","",IF(G102="Xong","Xong",IF(F102="","",IF(F102&lt;TODAY(),"Quá hạn",IF(F102-TODAY()&lt;=2,"Sắp đến hạn","")))))</f>
        <v/>
      </c>
      <c r="K102" s="19"/>
    </row>
    <row r="103" customFormat="false" ht="15" hidden="false" customHeight="false" outlineLevel="0" collapsed="false">
      <c r="A103" s="18" t="str">
        <f aca="false">IF(B103="","",ROW()-5)</f>
        <v/>
      </c>
      <c r="B103" s="19"/>
      <c r="C103" s="19"/>
      <c r="D103" s="19"/>
      <c r="E103" s="20"/>
      <c r="F103" s="20"/>
      <c r="G103" s="19"/>
      <c r="H103" s="21"/>
      <c r="I103" s="22" t="str">
        <f aca="true">IF(OR(F103="",G103="Xong"),"",F103-TODAY())</f>
        <v/>
      </c>
      <c r="J103" s="18" t="str">
        <f aca="true">IF(B103="","",IF(G103="Xong","Xong",IF(F103="","",IF(F103&lt;TODAY(),"Quá hạn",IF(F103-TODAY()&lt;=2,"Sắp đến hạn","")))))</f>
        <v/>
      </c>
      <c r="K103" s="19"/>
    </row>
    <row r="104" customFormat="false" ht="15" hidden="false" customHeight="false" outlineLevel="0" collapsed="false">
      <c r="A104" s="18" t="str">
        <f aca="false">IF(B104="","",ROW()-5)</f>
        <v/>
      </c>
      <c r="B104" s="19"/>
      <c r="C104" s="19"/>
      <c r="D104" s="19"/>
      <c r="E104" s="20"/>
      <c r="F104" s="20"/>
      <c r="G104" s="19"/>
      <c r="H104" s="21"/>
      <c r="I104" s="22" t="str">
        <f aca="true">IF(OR(F104="",G104="Xong"),"",F104-TODAY())</f>
        <v/>
      </c>
      <c r="J104" s="18" t="str">
        <f aca="true">IF(B104="","",IF(G104="Xong","Xong",IF(F104="","",IF(F104&lt;TODAY(),"Quá hạn",IF(F104-TODAY()&lt;=2,"Sắp đến hạn","")))))</f>
        <v/>
      </c>
      <c r="K104" s="19"/>
    </row>
    <row r="105" customFormat="false" ht="15" hidden="false" customHeight="false" outlineLevel="0" collapsed="false">
      <c r="A105" s="18" t="str">
        <f aca="false">IF(B105="","",ROW()-5)</f>
        <v/>
      </c>
      <c r="B105" s="19"/>
      <c r="C105" s="19"/>
      <c r="D105" s="19"/>
      <c r="E105" s="20"/>
      <c r="F105" s="20"/>
      <c r="G105" s="19"/>
      <c r="H105" s="21"/>
      <c r="I105" s="22" t="str">
        <f aca="true">IF(OR(F105="",G105="Xong"),"",F105-TODAY())</f>
        <v/>
      </c>
      <c r="J105" s="18" t="str">
        <f aca="true">IF(B105="","",IF(G105="Xong","Xong",IF(F105="","",IF(F105&lt;TODAY(),"Quá hạn",IF(F105-TODAY()&lt;=2,"Sắp đến hạn","")))))</f>
        <v/>
      </c>
      <c r="K105" s="19"/>
    </row>
  </sheetData>
  <conditionalFormatting sqref="H6:H105">
    <cfRule type="dataBar" priority="2">
      <dataBar showValue="1" minLength="10" maxLength="90">
        <cfvo type="num" val="0"/>
        <cfvo type="num" val="1"/>
        <color rgb="FF7FA3F0"/>
      </dataBar>
      <extLst>
        <ext xmlns:x14="http://schemas.microsoft.com/office/spreadsheetml/2009/9/main" uri="{B025F937-C7B1-47D3-B67F-A62EFF666E3E}">
          <x14:id>{CC24C74C-D28A-418A-8AAE-8310B745E65F}</x14:id>
        </ext>
      </extLst>
    </cfRule>
  </conditionalFormatting>
  <conditionalFormatting sqref="A6:K105">
    <cfRule type="expression" priority="3" aboveAverage="0" equalAverage="0" bottom="0" percent="0" rank="0" text="" dxfId="0">
      <formula>$J6="Quá hạn"</formula>
    </cfRule>
    <cfRule type="expression" priority="4" aboveAverage="0" equalAverage="0" bottom="0" percent="0" rank="0" text="" dxfId="1">
      <formula>$J6="Sắp đến hạn"</formula>
    </cfRule>
    <cfRule type="expression" priority="5" aboveAverage="0" equalAverage="0" bottom="0" percent="0" rank="0" text="" dxfId="2">
      <formula>$G6="Xong"</formula>
    </cfRule>
  </conditionalFormatting>
  <dataValidations count="2">
    <dataValidation allowBlank="true" error="Chọn một giá trị trong danh sách." errorStyle="stop" errorTitle="Giá trị không hợp lệ" operator="between" showDropDown="false" showErrorMessage="true" showInputMessage="false" sqref="D6:D105" type="list">
      <formula1>"Cao,Trung bình,Thấp"</formula1>
      <formula2>0</formula2>
    </dataValidation>
    <dataValidation allowBlank="true" error="Chọn một giá trị trong danh sách." errorStyle="stop" errorTitle="Giá trị không hợp lệ" operator="between" showDropDown="false" showErrorMessage="true" showInputMessage="false" sqref="G6:G105" type="list">
      <formula1>"Chưa làm,Đang làm,Xong,Tạm dừng"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24C74C-D28A-418A-8AAE-8310B745E65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3F0"/>
              <x14:axisColor rgb="FF000000"/>
            </x14:dataBar>
          </x14:cfRule>
          <xm:sqref>H6:H105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AM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3" min="3" style="0" width="3.9"/>
    <col collapsed="false" customWidth="true" hidden="false" outlineLevel="0" max="34" min="34" style="0" width="8"/>
    <col collapsed="false" customWidth="true" hidden="false" outlineLevel="0" max="35" min="35" style="0" width="6"/>
    <col collapsed="false" customWidth="true" hidden="false" outlineLevel="0" max="36" min="36" style="0" width="5"/>
    <col collapsed="false" customWidth="true" hidden="false" outlineLevel="0" max="37" min="37" style="0" width="8"/>
    <col collapsed="false" customWidth="true" hidden="false" outlineLevel="0" max="39" min="38" style="0" width="10"/>
  </cols>
  <sheetData>
    <row r="1" customFormat="false" ht="24" hidden="false" customHeight="true" outlineLevel="0" collapsed="false">
      <c r="A1" s="12" t="s">
        <v>69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70</v>
      </c>
    </row>
    <row r="3" customFormat="false" ht="18" hidden="false" customHeight="true" outlineLevel="0" collapsed="false">
      <c r="A3" s="14" t="s">
        <v>71</v>
      </c>
    </row>
    <row r="4" customFormat="false" ht="15" hidden="false" customHeight="false" outlineLevel="0" collapsed="false">
      <c r="A4" s="24" t="s">
        <v>72</v>
      </c>
      <c r="B4" s="25" t="n">
        <v>46327</v>
      </c>
      <c r="D4" s="24" t="s">
        <v>73</v>
      </c>
      <c r="G4" s="26" t="n">
        <f aca="false">SUMPRODUCT((C7:AG7&lt;&gt;"")*(C7:AG7&lt;&gt;"CN"))</f>
        <v>25</v>
      </c>
      <c r="H4" s="27" t="s">
        <v>74</v>
      </c>
    </row>
    <row r="6" customFormat="false" ht="18" hidden="false" customHeight="true" outlineLevel="0" collapsed="false">
      <c r="A6" s="4" t="s">
        <v>75</v>
      </c>
      <c r="B6" s="4" t="s">
        <v>76</v>
      </c>
      <c r="C6" s="28" t="n">
        <f aca="false">IF(MONTH(DATE(YEAR($B$4),MONTH($B$4),1))=MONTH($B$4),1,"")</f>
        <v>1</v>
      </c>
      <c r="D6" s="28" t="n">
        <f aca="false">IF(MONTH(DATE(YEAR($B$4),MONTH($B$4),2))=MONTH($B$4),2,"")</f>
        <v>2</v>
      </c>
      <c r="E6" s="28" t="n">
        <f aca="false">IF(MONTH(DATE(YEAR($B$4),MONTH($B$4),3))=MONTH($B$4),3,"")</f>
        <v>3</v>
      </c>
      <c r="F6" s="28" t="n">
        <f aca="false">IF(MONTH(DATE(YEAR($B$4),MONTH($B$4),4))=MONTH($B$4),4,"")</f>
        <v>4</v>
      </c>
      <c r="G6" s="28" t="n">
        <f aca="false">IF(MONTH(DATE(YEAR($B$4),MONTH($B$4),5))=MONTH($B$4),5,"")</f>
        <v>5</v>
      </c>
      <c r="H6" s="28" t="n">
        <f aca="false">IF(MONTH(DATE(YEAR($B$4),MONTH($B$4),6))=MONTH($B$4),6,"")</f>
        <v>6</v>
      </c>
      <c r="I6" s="28" t="n">
        <f aca="false">IF(MONTH(DATE(YEAR($B$4),MONTH($B$4),7))=MONTH($B$4),7,"")</f>
        <v>7</v>
      </c>
      <c r="J6" s="28" t="n">
        <f aca="false">IF(MONTH(DATE(YEAR($B$4),MONTH($B$4),8))=MONTH($B$4),8,"")</f>
        <v>8</v>
      </c>
      <c r="K6" s="28" t="n">
        <f aca="false">IF(MONTH(DATE(YEAR($B$4),MONTH($B$4),9))=MONTH($B$4),9,"")</f>
        <v>9</v>
      </c>
      <c r="L6" s="28" t="n">
        <f aca="false">IF(MONTH(DATE(YEAR($B$4),MONTH($B$4),10))=MONTH($B$4),10,"")</f>
        <v>10</v>
      </c>
      <c r="M6" s="28" t="n">
        <f aca="false">IF(MONTH(DATE(YEAR($B$4),MONTH($B$4),11))=MONTH($B$4),11,"")</f>
        <v>11</v>
      </c>
      <c r="N6" s="28" t="n">
        <f aca="false">IF(MONTH(DATE(YEAR($B$4),MONTH($B$4),12))=MONTH($B$4),12,"")</f>
        <v>12</v>
      </c>
      <c r="O6" s="28" t="n">
        <f aca="false">IF(MONTH(DATE(YEAR($B$4),MONTH($B$4),13))=MONTH($B$4),13,"")</f>
        <v>13</v>
      </c>
      <c r="P6" s="28" t="n">
        <f aca="false">IF(MONTH(DATE(YEAR($B$4),MONTH($B$4),14))=MONTH($B$4),14,"")</f>
        <v>14</v>
      </c>
      <c r="Q6" s="28" t="n">
        <f aca="false">IF(MONTH(DATE(YEAR($B$4),MONTH($B$4),15))=MONTH($B$4),15,"")</f>
        <v>15</v>
      </c>
      <c r="R6" s="28" t="n">
        <f aca="false">IF(MONTH(DATE(YEAR($B$4),MONTH($B$4),16))=MONTH($B$4),16,"")</f>
        <v>16</v>
      </c>
      <c r="S6" s="28" t="n">
        <f aca="false">IF(MONTH(DATE(YEAR($B$4),MONTH($B$4),17))=MONTH($B$4),17,"")</f>
        <v>17</v>
      </c>
      <c r="T6" s="28" t="n">
        <f aca="false">IF(MONTH(DATE(YEAR($B$4),MONTH($B$4),18))=MONTH($B$4),18,"")</f>
        <v>18</v>
      </c>
      <c r="U6" s="28" t="n">
        <f aca="false">IF(MONTH(DATE(YEAR($B$4),MONTH($B$4),19))=MONTH($B$4),19,"")</f>
        <v>19</v>
      </c>
      <c r="V6" s="28" t="n">
        <f aca="false">IF(MONTH(DATE(YEAR($B$4),MONTH($B$4),20))=MONTH($B$4),20,"")</f>
        <v>20</v>
      </c>
      <c r="W6" s="28" t="n">
        <f aca="false">IF(MONTH(DATE(YEAR($B$4),MONTH($B$4),21))=MONTH($B$4),21,"")</f>
        <v>21</v>
      </c>
      <c r="X6" s="28" t="n">
        <f aca="false">IF(MONTH(DATE(YEAR($B$4),MONTH($B$4),22))=MONTH($B$4),22,"")</f>
        <v>22</v>
      </c>
      <c r="Y6" s="28" t="n">
        <f aca="false">IF(MONTH(DATE(YEAR($B$4),MONTH($B$4),23))=MONTH($B$4),23,"")</f>
        <v>23</v>
      </c>
      <c r="Z6" s="28" t="n">
        <f aca="false">IF(MONTH(DATE(YEAR($B$4),MONTH($B$4),24))=MONTH($B$4),24,"")</f>
        <v>24</v>
      </c>
      <c r="AA6" s="28" t="n">
        <f aca="false">IF(MONTH(DATE(YEAR($B$4),MONTH($B$4),25))=MONTH($B$4),25,"")</f>
        <v>25</v>
      </c>
      <c r="AB6" s="28" t="n">
        <f aca="false">IF(MONTH(DATE(YEAR($B$4),MONTH($B$4),26))=MONTH($B$4),26,"")</f>
        <v>26</v>
      </c>
      <c r="AC6" s="28" t="n">
        <f aca="false">IF(MONTH(DATE(YEAR($B$4),MONTH($B$4),27))=MONTH($B$4),27,"")</f>
        <v>27</v>
      </c>
      <c r="AD6" s="28" t="n">
        <f aca="false">IF(MONTH(DATE(YEAR($B$4),MONTH($B$4),28))=MONTH($B$4),28,"")</f>
        <v>28</v>
      </c>
      <c r="AE6" s="28" t="n">
        <f aca="false">IF(MONTH(DATE(YEAR($B$4),MONTH($B$4),29))=MONTH($B$4),29,"")</f>
        <v>29</v>
      </c>
      <c r="AF6" s="28" t="n">
        <f aca="false">IF(MONTH(DATE(YEAR($B$4),MONTH($B$4),30))=MONTH($B$4),30,"")</f>
        <v>30</v>
      </c>
      <c r="AG6" s="28" t="str">
        <f aca="false">IF(MONTH(DATE(YEAR($B$4),MONTH($B$4),31))=MONTH($B$4),31,"")</f>
        <v/>
      </c>
      <c r="AH6" s="4" t="s">
        <v>77</v>
      </c>
      <c r="AI6" s="4" t="s">
        <v>78</v>
      </c>
      <c r="AJ6" s="4" t="s">
        <v>79</v>
      </c>
      <c r="AK6" s="4" t="s">
        <v>80</v>
      </c>
      <c r="AL6" s="4" t="s">
        <v>81</v>
      </c>
      <c r="AM6" s="4" t="s">
        <v>82</v>
      </c>
    </row>
    <row r="7" customFormat="false" ht="31.5" hidden="false" customHeight="true" outlineLevel="0" collapsed="false">
      <c r="A7" s="4"/>
      <c r="B7" s="4"/>
      <c r="C7" s="28" t="str">
        <f aca="false">IF(C6="","",CHOOSE(WEEKDAY(DATE(YEAR($B$4),MONTH($B$4),C6)),"CN","T2","T3","T4","T5","T6","T7"))</f>
        <v>CN</v>
      </c>
      <c r="D7" s="28" t="str">
        <f aca="false">IF(D6="","",CHOOSE(WEEKDAY(DATE(YEAR($B$4),MONTH($B$4),D6)),"CN","T2","T3","T4","T5","T6","T7"))</f>
        <v>T2</v>
      </c>
      <c r="E7" s="28" t="str">
        <f aca="false">IF(E6="","",CHOOSE(WEEKDAY(DATE(YEAR($B$4),MONTH($B$4),E6)),"CN","T2","T3","T4","T5","T6","T7"))</f>
        <v>T3</v>
      </c>
      <c r="F7" s="28" t="str">
        <f aca="false">IF(F6="","",CHOOSE(WEEKDAY(DATE(YEAR($B$4),MONTH($B$4),F6)),"CN","T2","T3","T4","T5","T6","T7"))</f>
        <v>T4</v>
      </c>
      <c r="G7" s="28" t="str">
        <f aca="false">IF(G6="","",CHOOSE(WEEKDAY(DATE(YEAR($B$4),MONTH($B$4),G6)),"CN","T2","T3","T4","T5","T6","T7"))</f>
        <v>T5</v>
      </c>
      <c r="H7" s="28" t="str">
        <f aca="false">IF(H6="","",CHOOSE(WEEKDAY(DATE(YEAR($B$4),MONTH($B$4),H6)),"CN","T2","T3","T4","T5","T6","T7"))</f>
        <v>T6</v>
      </c>
      <c r="I7" s="28" t="str">
        <f aca="false">IF(I6="","",CHOOSE(WEEKDAY(DATE(YEAR($B$4),MONTH($B$4),I6)),"CN","T2","T3","T4","T5","T6","T7"))</f>
        <v>T7</v>
      </c>
      <c r="J7" s="28" t="str">
        <f aca="false">IF(J6="","",CHOOSE(WEEKDAY(DATE(YEAR($B$4),MONTH($B$4),J6)),"CN","T2","T3","T4","T5","T6","T7"))</f>
        <v>CN</v>
      </c>
      <c r="K7" s="28" t="str">
        <f aca="false">IF(K6="","",CHOOSE(WEEKDAY(DATE(YEAR($B$4),MONTH($B$4),K6)),"CN","T2","T3","T4","T5","T6","T7"))</f>
        <v>T2</v>
      </c>
      <c r="L7" s="28" t="str">
        <f aca="false">IF(L6="","",CHOOSE(WEEKDAY(DATE(YEAR($B$4),MONTH($B$4),L6)),"CN","T2","T3","T4","T5","T6","T7"))</f>
        <v>T3</v>
      </c>
      <c r="M7" s="28" t="str">
        <f aca="false">IF(M6="","",CHOOSE(WEEKDAY(DATE(YEAR($B$4),MONTH($B$4),M6)),"CN","T2","T3","T4","T5","T6","T7"))</f>
        <v>T4</v>
      </c>
      <c r="N7" s="28" t="str">
        <f aca="false">IF(N6="","",CHOOSE(WEEKDAY(DATE(YEAR($B$4),MONTH($B$4),N6)),"CN","T2","T3","T4","T5","T6","T7"))</f>
        <v>T5</v>
      </c>
      <c r="O7" s="28" t="str">
        <f aca="false">IF(O6="","",CHOOSE(WEEKDAY(DATE(YEAR($B$4),MONTH($B$4),O6)),"CN","T2","T3","T4","T5","T6","T7"))</f>
        <v>T6</v>
      </c>
      <c r="P7" s="28" t="str">
        <f aca="false">IF(P6="","",CHOOSE(WEEKDAY(DATE(YEAR($B$4),MONTH($B$4),P6)),"CN","T2","T3","T4","T5","T6","T7"))</f>
        <v>T7</v>
      </c>
      <c r="Q7" s="28" t="str">
        <f aca="false">IF(Q6="","",CHOOSE(WEEKDAY(DATE(YEAR($B$4),MONTH($B$4),Q6)),"CN","T2","T3","T4","T5","T6","T7"))</f>
        <v>CN</v>
      </c>
      <c r="R7" s="28" t="str">
        <f aca="false">IF(R6="","",CHOOSE(WEEKDAY(DATE(YEAR($B$4),MONTH($B$4),R6)),"CN","T2","T3","T4","T5","T6","T7"))</f>
        <v>T2</v>
      </c>
      <c r="S7" s="28" t="str">
        <f aca="false">IF(S6="","",CHOOSE(WEEKDAY(DATE(YEAR($B$4),MONTH($B$4),S6)),"CN","T2","T3","T4","T5","T6","T7"))</f>
        <v>T3</v>
      </c>
      <c r="T7" s="28" t="str">
        <f aca="false">IF(T6="","",CHOOSE(WEEKDAY(DATE(YEAR($B$4),MONTH($B$4),T6)),"CN","T2","T3","T4","T5","T6","T7"))</f>
        <v>T4</v>
      </c>
      <c r="U7" s="28" t="str">
        <f aca="false">IF(U6="","",CHOOSE(WEEKDAY(DATE(YEAR($B$4),MONTH($B$4),U6)),"CN","T2","T3","T4","T5","T6","T7"))</f>
        <v>T5</v>
      </c>
      <c r="V7" s="28" t="str">
        <f aca="false">IF(V6="","",CHOOSE(WEEKDAY(DATE(YEAR($B$4),MONTH($B$4),V6)),"CN","T2","T3","T4","T5","T6","T7"))</f>
        <v>T6</v>
      </c>
      <c r="W7" s="28" t="str">
        <f aca="false">IF(W6="","",CHOOSE(WEEKDAY(DATE(YEAR($B$4),MONTH($B$4),W6)),"CN","T2","T3","T4","T5","T6","T7"))</f>
        <v>T7</v>
      </c>
      <c r="X7" s="28" t="str">
        <f aca="false">IF(X6="","",CHOOSE(WEEKDAY(DATE(YEAR($B$4),MONTH($B$4),X6)),"CN","T2","T3","T4","T5","T6","T7"))</f>
        <v>CN</v>
      </c>
      <c r="Y7" s="28" t="str">
        <f aca="false">IF(Y6="","",CHOOSE(WEEKDAY(DATE(YEAR($B$4),MONTH($B$4),Y6)),"CN","T2","T3","T4","T5","T6","T7"))</f>
        <v>T2</v>
      </c>
      <c r="Z7" s="28" t="str">
        <f aca="false">IF(Z6="","",CHOOSE(WEEKDAY(DATE(YEAR($B$4),MONTH($B$4),Z6)),"CN","T2","T3","T4","T5","T6","T7"))</f>
        <v>T3</v>
      </c>
      <c r="AA7" s="28" t="str">
        <f aca="false">IF(AA6="","",CHOOSE(WEEKDAY(DATE(YEAR($B$4),MONTH($B$4),AA6)),"CN","T2","T3","T4","T5","T6","T7"))</f>
        <v>T4</v>
      </c>
      <c r="AB7" s="28" t="str">
        <f aca="false">IF(AB6="","",CHOOSE(WEEKDAY(DATE(YEAR($B$4),MONTH($B$4),AB6)),"CN","T2","T3","T4","T5","T6","T7"))</f>
        <v>T5</v>
      </c>
      <c r="AC7" s="28" t="str">
        <f aca="false">IF(AC6="","",CHOOSE(WEEKDAY(DATE(YEAR($B$4),MONTH($B$4),AC6)),"CN","T2","T3","T4","T5","T6","T7"))</f>
        <v>T6</v>
      </c>
      <c r="AD7" s="28" t="str">
        <f aca="false">IF(AD6="","",CHOOSE(WEEKDAY(DATE(YEAR($B$4),MONTH($B$4),AD6)),"CN","T2","T3","T4","T5","T6","T7"))</f>
        <v>T7</v>
      </c>
      <c r="AE7" s="28" t="str">
        <f aca="false">IF(AE6="","",CHOOSE(WEEKDAY(DATE(YEAR($B$4),MONTH($B$4),AE6)),"CN","T2","T3","T4","T5","T6","T7"))</f>
        <v>CN</v>
      </c>
      <c r="AF7" s="28" t="str">
        <f aca="false">IF(AF6="","",CHOOSE(WEEKDAY(DATE(YEAR($B$4),MONTH($B$4),AF6)),"CN","T2","T3","T4","T5","T6","T7"))</f>
        <v>T2</v>
      </c>
      <c r="AG7" s="28" t="str">
        <f aca="false">IF(AG6="","",CHOOSE(WEEKDAY(DATE(YEAR($B$4),MONTH($B$4),AG6)),"CN","T2","T3","T4","T5","T6","T7"))</f>
        <v/>
      </c>
      <c r="AH7" s="4"/>
      <c r="AI7" s="4"/>
      <c r="AJ7" s="4"/>
      <c r="AK7" s="4"/>
      <c r="AL7" s="4"/>
      <c r="AM7" s="4"/>
    </row>
    <row r="8" customFormat="false" ht="15" hidden="false" customHeight="false" outlineLevel="0" collapsed="false">
      <c r="A8" s="19" t="s">
        <v>83</v>
      </c>
      <c r="B8" s="19" t="s">
        <v>84</v>
      </c>
      <c r="C8" s="29"/>
      <c r="D8" s="29" t="s">
        <v>85</v>
      </c>
      <c r="E8" s="29" t="s">
        <v>85</v>
      </c>
      <c r="F8" s="29" t="s">
        <v>85</v>
      </c>
      <c r="G8" s="29" t="s">
        <v>85</v>
      </c>
      <c r="H8" s="29" t="s">
        <v>85</v>
      </c>
      <c r="I8" s="29" t="s">
        <v>85</v>
      </c>
      <c r="J8" s="29"/>
      <c r="K8" s="29" t="s">
        <v>85</v>
      </c>
      <c r="L8" s="29" t="s">
        <v>85</v>
      </c>
      <c r="M8" s="29" t="s">
        <v>85</v>
      </c>
      <c r="N8" s="29" t="s">
        <v>85</v>
      </c>
      <c r="O8" s="29" t="s">
        <v>85</v>
      </c>
      <c r="P8" s="29" t="s">
        <v>85</v>
      </c>
      <c r="Q8" s="29"/>
      <c r="R8" s="29" t="s">
        <v>85</v>
      </c>
      <c r="S8" s="29" t="s">
        <v>85</v>
      </c>
      <c r="T8" s="29" t="s">
        <v>85</v>
      </c>
      <c r="U8" s="29" t="s">
        <v>85</v>
      </c>
      <c r="V8" s="29" t="s">
        <v>85</v>
      </c>
      <c r="W8" s="29" t="s">
        <v>85</v>
      </c>
      <c r="X8" s="29"/>
      <c r="Y8" s="29" t="s">
        <v>85</v>
      </c>
      <c r="Z8" s="29" t="s">
        <v>85</v>
      </c>
      <c r="AA8" s="29" t="s">
        <v>85</v>
      </c>
      <c r="AB8" s="29" t="s">
        <v>85</v>
      </c>
      <c r="AC8" s="29" t="s">
        <v>85</v>
      </c>
      <c r="AD8" s="29" t="s">
        <v>85</v>
      </c>
      <c r="AE8" s="29"/>
      <c r="AF8" s="29" t="s">
        <v>85</v>
      </c>
      <c r="AG8" s="29"/>
      <c r="AH8" s="30" t="n">
        <f aca="false">IF(B8="","",COUNTIF(C8:AG8,"X")+COUNTIF(C8:AG8,"N")*0.5)</f>
        <v>25</v>
      </c>
      <c r="AI8" s="30" t="n">
        <f aca="false">IF(B8="","",COUNTIF(C8:AG8,"P"))</f>
        <v>0</v>
      </c>
      <c r="AJ8" s="22" t="n">
        <f aca="false">IF(B8="","",COUNTIF(C8:AG8,"L"))</f>
        <v>0</v>
      </c>
      <c r="AK8" s="22" t="n">
        <f aca="false">IF(B8="","",COUNTIF(C8:AG8,"K"))</f>
        <v>0</v>
      </c>
      <c r="AL8" s="30" t="n">
        <f aca="false">IF(B8="","",AH8+AI8+AJ8)</f>
        <v>25</v>
      </c>
      <c r="AM8" s="30" t="n">
        <f aca="false">IF(B8="","",MAX(0,$G$4-AL8))</f>
        <v>0</v>
      </c>
    </row>
    <row r="9" customFormat="false" ht="15" hidden="false" customHeight="false" outlineLevel="0" collapsed="false">
      <c r="A9" s="19" t="s">
        <v>86</v>
      </c>
      <c r="B9" s="19" t="s">
        <v>87</v>
      </c>
      <c r="C9" s="29"/>
      <c r="D9" s="29" t="s">
        <v>85</v>
      </c>
      <c r="E9" s="29" t="s">
        <v>85</v>
      </c>
      <c r="F9" s="29" t="s">
        <v>85</v>
      </c>
      <c r="G9" s="29" t="s">
        <v>88</v>
      </c>
      <c r="H9" s="29" t="s">
        <v>88</v>
      </c>
      <c r="I9" s="29" t="s">
        <v>85</v>
      </c>
      <c r="J9" s="29"/>
      <c r="K9" s="29" t="s">
        <v>85</v>
      </c>
      <c r="L9" s="29" t="s">
        <v>85</v>
      </c>
      <c r="M9" s="29" t="s">
        <v>85</v>
      </c>
      <c r="N9" s="29" t="s">
        <v>85</v>
      </c>
      <c r="O9" s="29" t="s">
        <v>85</v>
      </c>
      <c r="P9" s="29" t="s">
        <v>85</v>
      </c>
      <c r="Q9" s="29"/>
      <c r="R9" s="29" t="s">
        <v>85</v>
      </c>
      <c r="S9" s="29" t="s">
        <v>85</v>
      </c>
      <c r="T9" s="29" t="s">
        <v>85</v>
      </c>
      <c r="U9" s="29" t="s">
        <v>85</v>
      </c>
      <c r="V9" s="29" t="s">
        <v>85</v>
      </c>
      <c r="W9" s="29" t="s">
        <v>85</v>
      </c>
      <c r="X9" s="29"/>
      <c r="Y9" s="29" t="s">
        <v>85</v>
      </c>
      <c r="Z9" s="29" t="s">
        <v>85</v>
      </c>
      <c r="AA9" s="29" t="s">
        <v>85</v>
      </c>
      <c r="AB9" s="29" t="s">
        <v>85</v>
      </c>
      <c r="AC9" s="29" t="s">
        <v>85</v>
      </c>
      <c r="AD9" s="29" t="s">
        <v>85</v>
      </c>
      <c r="AE9" s="29"/>
      <c r="AF9" s="29" t="s">
        <v>85</v>
      </c>
      <c r="AG9" s="29"/>
      <c r="AH9" s="30" t="n">
        <f aca="false">IF(B9="","",COUNTIF(C9:AG9,"X")+COUNTIF(C9:AG9,"N")*0.5)</f>
        <v>23</v>
      </c>
      <c r="AI9" s="30" t="n">
        <f aca="false">IF(B9="","",COUNTIF(C9:AG9,"P"))</f>
        <v>2</v>
      </c>
      <c r="AJ9" s="22" t="n">
        <f aca="false">IF(B9="","",COUNTIF(C9:AG9,"L"))</f>
        <v>0</v>
      </c>
      <c r="AK9" s="22" t="n">
        <f aca="false">IF(B9="","",COUNTIF(C9:AG9,"K"))</f>
        <v>0</v>
      </c>
      <c r="AL9" s="30" t="n">
        <f aca="false">IF(B9="","",AH9+AI9+AJ9)</f>
        <v>25</v>
      </c>
      <c r="AM9" s="30" t="n">
        <f aca="false">IF(B9="","",MAX(0,$G$4-AL9))</f>
        <v>0</v>
      </c>
    </row>
    <row r="10" customFormat="false" ht="15" hidden="false" customHeight="false" outlineLevel="0" collapsed="false">
      <c r="A10" s="19" t="s">
        <v>89</v>
      </c>
      <c r="B10" s="19" t="s">
        <v>90</v>
      </c>
      <c r="C10" s="29"/>
      <c r="D10" s="29" t="s">
        <v>85</v>
      </c>
      <c r="E10" s="29" t="s">
        <v>85</v>
      </c>
      <c r="F10" s="29" t="s">
        <v>85</v>
      </c>
      <c r="G10" s="29" t="s">
        <v>85</v>
      </c>
      <c r="H10" s="29" t="s">
        <v>85</v>
      </c>
      <c r="I10" s="29" t="s">
        <v>85</v>
      </c>
      <c r="J10" s="29"/>
      <c r="K10" s="29" t="s">
        <v>85</v>
      </c>
      <c r="L10" s="29" t="s">
        <v>85</v>
      </c>
      <c r="M10" s="29" t="s">
        <v>85</v>
      </c>
      <c r="N10" s="29" t="s">
        <v>91</v>
      </c>
      <c r="O10" s="29" t="s">
        <v>85</v>
      </c>
      <c r="P10" s="29" t="s">
        <v>85</v>
      </c>
      <c r="Q10" s="29"/>
      <c r="R10" s="29" t="s">
        <v>85</v>
      </c>
      <c r="S10" s="29" t="s">
        <v>85</v>
      </c>
      <c r="T10" s="29" t="s">
        <v>85</v>
      </c>
      <c r="U10" s="29" t="s">
        <v>85</v>
      </c>
      <c r="V10" s="29" t="s">
        <v>92</v>
      </c>
      <c r="W10" s="29" t="s">
        <v>85</v>
      </c>
      <c r="X10" s="29"/>
      <c r="Y10" s="29" t="s">
        <v>85</v>
      </c>
      <c r="Z10" s="29" t="s">
        <v>85</v>
      </c>
      <c r="AA10" s="29" t="s">
        <v>85</v>
      </c>
      <c r="AB10" s="29" t="s">
        <v>85</v>
      </c>
      <c r="AC10" s="29" t="s">
        <v>85</v>
      </c>
      <c r="AD10" s="29" t="s">
        <v>85</v>
      </c>
      <c r="AE10" s="29"/>
      <c r="AF10" s="29" t="s">
        <v>85</v>
      </c>
      <c r="AG10" s="29"/>
      <c r="AH10" s="30" t="n">
        <f aca="false">IF(B10="","",COUNTIF(C10:AG10,"X")+COUNTIF(C10:AG10,"N")*0.5)</f>
        <v>23.5</v>
      </c>
      <c r="AI10" s="30" t="n">
        <f aca="false">IF(B10="","",COUNTIF(C10:AG10,"P"))</f>
        <v>0</v>
      </c>
      <c r="AJ10" s="22" t="n">
        <f aca="false">IF(B10="","",COUNTIF(C10:AG10,"L"))</f>
        <v>0</v>
      </c>
      <c r="AK10" s="22" t="n">
        <f aca="false">IF(B10="","",COUNTIF(C10:AG10,"K"))</f>
        <v>1</v>
      </c>
      <c r="AL10" s="30" t="n">
        <f aca="false">IF(B10="","",AH10+AI10+AJ10)</f>
        <v>23.5</v>
      </c>
      <c r="AM10" s="30" t="n">
        <f aca="false">IF(B10="","",MAX(0,$G$4-AL10))</f>
        <v>1.5</v>
      </c>
    </row>
    <row r="11" customFormat="false" ht="15" hidden="false" customHeight="false" outlineLevel="0" collapsed="false">
      <c r="A11" s="19" t="s">
        <v>93</v>
      </c>
      <c r="B11" s="19" t="s">
        <v>94</v>
      </c>
      <c r="C11" s="29"/>
      <c r="D11" s="29" t="s">
        <v>85</v>
      </c>
      <c r="E11" s="29" t="s">
        <v>85</v>
      </c>
      <c r="F11" s="29" t="s">
        <v>85</v>
      </c>
      <c r="G11" s="29" t="s">
        <v>85</v>
      </c>
      <c r="H11" s="29" t="s">
        <v>85</v>
      </c>
      <c r="I11" s="29" t="s">
        <v>85</v>
      </c>
      <c r="J11" s="29"/>
      <c r="K11" s="29" t="s">
        <v>85</v>
      </c>
      <c r="L11" s="29" t="s">
        <v>85</v>
      </c>
      <c r="M11" s="29" t="s">
        <v>85</v>
      </c>
      <c r="N11" s="29" t="s">
        <v>85</v>
      </c>
      <c r="O11" s="29" t="s">
        <v>85</v>
      </c>
      <c r="P11" s="29" t="s">
        <v>85</v>
      </c>
      <c r="Q11" s="29"/>
      <c r="R11" s="29" t="s">
        <v>85</v>
      </c>
      <c r="S11" s="29" t="s">
        <v>85</v>
      </c>
      <c r="T11" s="29" t="s">
        <v>85</v>
      </c>
      <c r="U11" s="29" t="s">
        <v>85</v>
      </c>
      <c r="V11" s="29" t="s">
        <v>85</v>
      </c>
      <c r="W11" s="29" t="s">
        <v>85</v>
      </c>
      <c r="X11" s="29"/>
      <c r="Y11" s="29" t="s">
        <v>85</v>
      </c>
      <c r="Z11" s="29" t="s">
        <v>85</v>
      </c>
      <c r="AA11" s="29" t="s">
        <v>85</v>
      </c>
      <c r="AB11" s="29" t="s">
        <v>85</v>
      </c>
      <c r="AC11" s="29" t="s">
        <v>85</v>
      </c>
      <c r="AD11" s="29" t="s">
        <v>85</v>
      </c>
      <c r="AE11" s="29"/>
      <c r="AF11" s="29" t="s">
        <v>85</v>
      </c>
      <c r="AG11" s="29"/>
      <c r="AH11" s="30" t="n">
        <f aca="false">IF(B11="","",COUNTIF(C11:AG11,"X")+COUNTIF(C11:AG11,"N")*0.5)</f>
        <v>25</v>
      </c>
      <c r="AI11" s="30" t="n">
        <f aca="false">IF(B11="","",COUNTIF(C11:AG11,"P"))</f>
        <v>0</v>
      </c>
      <c r="AJ11" s="22" t="n">
        <f aca="false">IF(B11="","",COUNTIF(C11:AG11,"L"))</f>
        <v>0</v>
      </c>
      <c r="AK11" s="22" t="n">
        <f aca="false">IF(B11="","",COUNTIF(C11:AG11,"K"))</f>
        <v>0</v>
      </c>
      <c r="AL11" s="30" t="n">
        <f aca="false">IF(B11="","",AH11+AI11+AJ11)</f>
        <v>25</v>
      </c>
      <c r="AM11" s="30" t="n">
        <f aca="false">IF(B11="","",MAX(0,$G$4-AL11))</f>
        <v>0</v>
      </c>
    </row>
    <row r="12" customFormat="false" ht="15" hidden="false" customHeight="false" outlineLevel="0" collapsed="false">
      <c r="A12" s="19"/>
      <c r="B12" s="1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 t="str">
        <f aca="false">IF(B12="","",COUNTIF(C12:AG12,"X")+COUNTIF(C12:AG12,"N")*0.5)</f>
        <v/>
      </c>
      <c r="AI12" s="30" t="str">
        <f aca="false">IF(B12="","",COUNTIF(C12:AG12,"P"))</f>
        <v/>
      </c>
      <c r="AJ12" s="22" t="str">
        <f aca="false">IF(B12="","",COUNTIF(C12:AG12,"L"))</f>
        <v/>
      </c>
      <c r="AK12" s="22" t="str">
        <f aca="false">IF(B12="","",COUNTIF(C12:AG12,"K"))</f>
        <v/>
      </c>
      <c r="AL12" s="30" t="str">
        <f aca="false">IF(B12="","",AH12+AI12+AJ12)</f>
        <v/>
      </c>
      <c r="AM12" s="30" t="str">
        <f aca="false">IF(B12="","",MAX(0,$G$4-AL12))</f>
        <v/>
      </c>
    </row>
    <row r="13" customFormat="false" ht="15" hidden="false" customHeight="false" outlineLevel="0" collapsed="false">
      <c r="A13" s="19"/>
      <c r="B13" s="1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30" t="str">
        <f aca="false">IF(B13="","",COUNTIF(C13:AG13,"X")+COUNTIF(C13:AG13,"N")*0.5)</f>
        <v/>
      </c>
      <c r="AI13" s="30" t="str">
        <f aca="false">IF(B13="","",COUNTIF(C13:AG13,"P"))</f>
        <v/>
      </c>
      <c r="AJ13" s="22" t="str">
        <f aca="false">IF(B13="","",COUNTIF(C13:AG13,"L"))</f>
        <v/>
      </c>
      <c r="AK13" s="22" t="str">
        <f aca="false">IF(B13="","",COUNTIF(C13:AG13,"K"))</f>
        <v/>
      </c>
      <c r="AL13" s="30" t="str">
        <f aca="false">IF(B13="","",AH13+AI13+AJ13)</f>
        <v/>
      </c>
      <c r="AM13" s="30" t="str">
        <f aca="false">IF(B13="","",MAX(0,$G$4-AL13))</f>
        <v/>
      </c>
    </row>
    <row r="14" customFormat="false" ht="15" hidden="false" customHeight="false" outlineLevel="0" collapsed="false">
      <c r="A14" s="19"/>
      <c r="B14" s="1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 t="str">
        <f aca="false">IF(B14="","",COUNTIF(C14:AG14,"X")+COUNTIF(C14:AG14,"N")*0.5)</f>
        <v/>
      </c>
      <c r="AI14" s="30" t="str">
        <f aca="false">IF(B14="","",COUNTIF(C14:AG14,"P"))</f>
        <v/>
      </c>
      <c r="AJ14" s="22" t="str">
        <f aca="false">IF(B14="","",COUNTIF(C14:AG14,"L"))</f>
        <v/>
      </c>
      <c r="AK14" s="22" t="str">
        <f aca="false">IF(B14="","",COUNTIF(C14:AG14,"K"))</f>
        <v/>
      </c>
      <c r="AL14" s="30" t="str">
        <f aca="false">IF(B14="","",AH14+AI14+AJ14)</f>
        <v/>
      </c>
      <c r="AM14" s="30" t="str">
        <f aca="false">IF(B14="","",MAX(0,$G$4-AL14))</f>
        <v/>
      </c>
    </row>
    <row r="15" customFormat="false" ht="15" hidden="false" customHeight="false" outlineLevel="0" collapsed="false">
      <c r="A15" s="19"/>
      <c r="B15" s="1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30" t="str">
        <f aca="false">IF(B15="","",COUNTIF(C15:AG15,"X")+COUNTIF(C15:AG15,"N")*0.5)</f>
        <v/>
      </c>
      <c r="AI15" s="30" t="str">
        <f aca="false">IF(B15="","",COUNTIF(C15:AG15,"P"))</f>
        <v/>
      </c>
      <c r="AJ15" s="22" t="str">
        <f aca="false">IF(B15="","",COUNTIF(C15:AG15,"L"))</f>
        <v/>
      </c>
      <c r="AK15" s="22" t="str">
        <f aca="false">IF(B15="","",COUNTIF(C15:AG15,"K"))</f>
        <v/>
      </c>
      <c r="AL15" s="30" t="str">
        <f aca="false">IF(B15="","",AH15+AI15+AJ15)</f>
        <v/>
      </c>
      <c r="AM15" s="30" t="str">
        <f aca="false">IF(B15="","",MAX(0,$G$4-AL15))</f>
        <v/>
      </c>
    </row>
    <row r="16" customFormat="false" ht="15" hidden="false" customHeight="false" outlineLevel="0" collapsed="false">
      <c r="A16" s="19"/>
      <c r="B16" s="1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30" t="str">
        <f aca="false">IF(B16="","",COUNTIF(C16:AG16,"X")+COUNTIF(C16:AG16,"N")*0.5)</f>
        <v/>
      </c>
      <c r="AI16" s="30" t="str">
        <f aca="false">IF(B16="","",COUNTIF(C16:AG16,"P"))</f>
        <v/>
      </c>
      <c r="AJ16" s="22" t="str">
        <f aca="false">IF(B16="","",COUNTIF(C16:AG16,"L"))</f>
        <v/>
      </c>
      <c r="AK16" s="22" t="str">
        <f aca="false">IF(B16="","",COUNTIF(C16:AG16,"K"))</f>
        <v/>
      </c>
      <c r="AL16" s="30" t="str">
        <f aca="false">IF(B16="","",AH16+AI16+AJ16)</f>
        <v/>
      </c>
      <c r="AM16" s="30" t="str">
        <f aca="false">IF(B16="","",MAX(0,$G$4-AL16))</f>
        <v/>
      </c>
    </row>
    <row r="17" customFormat="false" ht="15" hidden="false" customHeight="false" outlineLevel="0" collapsed="false">
      <c r="A17" s="19"/>
      <c r="B17" s="1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30" t="str">
        <f aca="false">IF(B17="","",COUNTIF(C17:AG17,"X")+COUNTIF(C17:AG17,"N")*0.5)</f>
        <v/>
      </c>
      <c r="AI17" s="30" t="str">
        <f aca="false">IF(B17="","",COUNTIF(C17:AG17,"P"))</f>
        <v/>
      </c>
      <c r="AJ17" s="22" t="str">
        <f aca="false">IF(B17="","",COUNTIF(C17:AG17,"L"))</f>
        <v/>
      </c>
      <c r="AK17" s="22" t="str">
        <f aca="false">IF(B17="","",COUNTIF(C17:AG17,"K"))</f>
        <v/>
      </c>
      <c r="AL17" s="30" t="str">
        <f aca="false">IF(B17="","",AH17+AI17+AJ17)</f>
        <v/>
      </c>
      <c r="AM17" s="30" t="str">
        <f aca="false">IF(B17="","",MAX(0,$G$4-AL17))</f>
        <v/>
      </c>
    </row>
    <row r="18" customFormat="false" ht="15" hidden="false" customHeight="false" outlineLevel="0" collapsed="false">
      <c r="A18" s="19"/>
      <c r="B18" s="1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30" t="str">
        <f aca="false">IF(B18="","",COUNTIF(C18:AG18,"X")+COUNTIF(C18:AG18,"N")*0.5)</f>
        <v/>
      </c>
      <c r="AI18" s="30" t="str">
        <f aca="false">IF(B18="","",COUNTIF(C18:AG18,"P"))</f>
        <v/>
      </c>
      <c r="AJ18" s="22" t="str">
        <f aca="false">IF(B18="","",COUNTIF(C18:AG18,"L"))</f>
        <v/>
      </c>
      <c r="AK18" s="22" t="str">
        <f aca="false">IF(B18="","",COUNTIF(C18:AG18,"K"))</f>
        <v/>
      </c>
      <c r="AL18" s="30" t="str">
        <f aca="false">IF(B18="","",AH18+AI18+AJ18)</f>
        <v/>
      </c>
      <c r="AM18" s="30" t="str">
        <f aca="false">IF(B18="","",MAX(0,$G$4-AL18))</f>
        <v/>
      </c>
    </row>
    <row r="19" customFormat="false" ht="15" hidden="false" customHeight="false" outlineLevel="0" collapsed="false">
      <c r="A19" s="19"/>
      <c r="B19" s="1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 t="str">
        <f aca="false">IF(B19="","",COUNTIF(C19:AG19,"X")+COUNTIF(C19:AG19,"N")*0.5)</f>
        <v/>
      </c>
      <c r="AI19" s="30" t="str">
        <f aca="false">IF(B19="","",COUNTIF(C19:AG19,"P"))</f>
        <v/>
      </c>
      <c r="AJ19" s="22" t="str">
        <f aca="false">IF(B19="","",COUNTIF(C19:AG19,"L"))</f>
        <v/>
      </c>
      <c r="AK19" s="22" t="str">
        <f aca="false">IF(B19="","",COUNTIF(C19:AG19,"K"))</f>
        <v/>
      </c>
      <c r="AL19" s="30" t="str">
        <f aca="false">IF(B19="","",AH19+AI19+AJ19)</f>
        <v/>
      </c>
      <c r="AM19" s="30" t="str">
        <f aca="false">IF(B19="","",MAX(0,$G$4-AL19))</f>
        <v/>
      </c>
    </row>
    <row r="20" customFormat="false" ht="15" hidden="false" customHeight="false" outlineLevel="0" collapsed="false">
      <c r="A20" s="19"/>
      <c r="B20" s="1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30" t="str">
        <f aca="false">IF(B20="","",COUNTIF(C20:AG20,"X")+COUNTIF(C20:AG20,"N")*0.5)</f>
        <v/>
      </c>
      <c r="AI20" s="30" t="str">
        <f aca="false">IF(B20="","",COUNTIF(C20:AG20,"P"))</f>
        <v/>
      </c>
      <c r="AJ20" s="22" t="str">
        <f aca="false">IF(B20="","",COUNTIF(C20:AG20,"L"))</f>
        <v/>
      </c>
      <c r="AK20" s="22" t="str">
        <f aca="false">IF(B20="","",COUNTIF(C20:AG20,"K"))</f>
        <v/>
      </c>
      <c r="AL20" s="30" t="str">
        <f aca="false">IF(B20="","",AH20+AI20+AJ20)</f>
        <v/>
      </c>
      <c r="AM20" s="30" t="str">
        <f aca="false">IF(B20="","",MAX(0,$G$4-AL20))</f>
        <v/>
      </c>
    </row>
    <row r="21" customFormat="false" ht="15" hidden="false" customHeight="false" outlineLevel="0" collapsed="false">
      <c r="A21" s="19"/>
      <c r="B21" s="1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30" t="str">
        <f aca="false">IF(B21="","",COUNTIF(C21:AG21,"X")+COUNTIF(C21:AG21,"N")*0.5)</f>
        <v/>
      </c>
      <c r="AI21" s="30" t="str">
        <f aca="false">IF(B21="","",COUNTIF(C21:AG21,"P"))</f>
        <v/>
      </c>
      <c r="AJ21" s="22" t="str">
        <f aca="false">IF(B21="","",COUNTIF(C21:AG21,"L"))</f>
        <v/>
      </c>
      <c r="AK21" s="22" t="str">
        <f aca="false">IF(B21="","",COUNTIF(C21:AG21,"K"))</f>
        <v/>
      </c>
      <c r="AL21" s="30" t="str">
        <f aca="false">IF(B21="","",AH21+AI21+AJ21)</f>
        <v/>
      </c>
      <c r="AM21" s="30" t="str">
        <f aca="false">IF(B21="","",MAX(0,$G$4-AL21))</f>
        <v/>
      </c>
    </row>
    <row r="22" customFormat="false" ht="15" hidden="false" customHeight="false" outlineLevel="0" collapsed="false">
      <c r="A22" s="19"/>
      <c r="B22" s="1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30" t="str">
        <f aca="false">IF(B22="","",COUNTIF(C22:AG22,"X")+COUNTIF(C22:AG22,"N")*0.5)</f>
        <v/>
      </c>
      <c r="AI22" s="30" t="str">
        <f aca="false">IF(B22="","",COUNTIF(C22:AG22,"P"))</f>
        <v/>
      </c>
      <c r="AJ22" s="22" t="str">
        <f aca="false">IF(B22="","",COUNTIF(C22:AG22,"L"))</f>
        <v/>
      </c>
      <c r="AK22" s="22" t="str">
        <f aca="false">IF(B22="","",COUNTIF(C22:AG22,"K"))</f>
        <v/>
      </c>
      <c r="AL22" s="30" t="str">
        <f aca="false">IF(B22="","",AH22+AI22+AJ22)</f>
        <v/>
      </c>
      <c r="AM22" s="30" t="str">
        <f aca="false">IF(B22="","",MAX(0,$G$4-AL22))</f>
        <v/>
      </c>
    </row>
    <row r="23" customFormat="false" ht="15" hidden="false" customHeight="false" outlineLevel="0" collapsed="false">
      <c r="A23" s="19"/>
      <c r="B23" s="1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30" t="str">
        <f aca="false">IF(B23="","",COUNTIF(C23:AG23,"X")+COUNTIF(C23:AG23,"N")*0.5)</f>
        <v/>
      </c>
      <c r="AI23" s="30" t="str">
        <f aca="false">IF(B23="","",COUNTIF(C23:AG23,"P"))</f>
        <v/>
      </c>
      <c r="AJ23" s="22" t="str">
        <f aca="false">IF(B23="","",COUNTIF(C23:AG23,"L"))</f>
        <v/>
      </c>
      <c r="AK23" s="22" t="str">
        <f aca="false">IF(B23="","",COUNTIF(C23:AG23,"K"))</f>
        <v/>
      </c>
      <c r="AL23" s="30" t="str">
        <f aca="false">IF(B23="","",AH23+AI23+AJ23)</f>
        <v/>
      </c>
      <c r="AM23" s="30" t="str">
        <f aca="false">IF(B23="","",MAX(0,$G$4-AL23))</f>
        <v/>
      </c>
    </row>
    <row r="24" customFormat="false" ht="15" hidden="false" customHeight="false" outlineLevel="0" collapsed="false">
      <c r="A24" s="19"/>
      <c r="B24" s="1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30" t="str">
        <f aca="false">IF(B24="","",COUNTIF(C24:AG24,"X")+COUNTIF(C24:AG24,"N")*0.5)</f>
        <v/>
      </c>
      <c r="AI24" s="30" t="str">
        <f aca="false">IF(B24="","",COUNTIF(C24:AG24,"P"))</f>
        <v/>
      </c>
      <c r="AJ24" s="22" t="str">
        <f aca="false">IF(B24="","",COUNTIF(C24:AG24,"L"))</f>
        <v/>
      </c>
      <c r="AK24" s="22" t="str">
        <f aca="false">IF(B24="","",COUNTIF(C24:AG24,"K"))</f>
        <v/>
      </c>
      <c r="AL24" s="30" t="str">
        <f aca="false">IF(B24="","",AH24+AI24+AJ24)</f>
        <v/>
      </c>
      <c r="AM24" s="30" t="str">
        <f aca="false">IF(B24="","",MAX(0,$G$4-AL24))</f>
        <v/>
      </c>
    </row>
    <row r="25" customFormat="false" ht="15" hidden="false" customHeight="false" outlineLevel="0" collapsed="false">
      <c r="A25" s="19"/>
      <c r="B25" s="1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30" t="str">
        <f aca="false">IF(B25="","",COUNTIF(C25:AG25,"X")+COUNTIF(C25:AG25,"N")*0.5)</f>
        <v/>
      </c>
      <c r="AI25" s="30" t="str">
        <f aca="false">IF(B25="","",COUNTIF(C25:AG25,"P"))</f>
        <v/>
      </c>
      <c r="AJ25" s="22" t="str">
        <f aca="false">IF(B25="","",COUNTIF(C25:AG25,"L"))</f>
        <v/>
      </c>
      <c r="AK25" s="22" t="str">
        <f aca="false">IF(B25="","",COUNTIF(C25:AG25,"K"))</f>
        <v/>
      </c>
      <c r="AL25" s="30" t="str">
        <f aca="false">IF(B25="","",AH25+AI25+AJ25)</f>
        <v/>
      </c>
      <c r="AM25" s="30" t="str">
        <f aca="false">IF(B25="","",MAX(0,$G$4-AL25))</f>
        <v/>
      </c>
    </row>
    <row r="26" customFormat="false" ht="15" hidden="false" customHeight="false" outlineLevel="0" collapsed="false">
      <c r="A26" s="19"/>
      <c r="B26" s="1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0" t="str">
        <f aca="false">IF(B26="","",COUNTIF(C26:AG26,"X")+COUNTIF(C26:AG26,"N")*0.5)</f>
        <v/>
      </c>
      <c r="AI26" s="30" t="str">
        <f aca="false">IF(B26="","",COUNTIF(C26:AG26,"P"))</f>
        <v/>
      </c>
      <c r="AJ26" s="22" t="str">
        <f aca="false">IF(B26="","",COUNTIF(C26:AG26,"L"))</f>
        <v/>
      </c>
      <c r="AK26" s="22" t="str">
        <f aca="false">IF(B26="","",COUNTIF(C26:AG26,"K"))</f>
        <v/>
      </c>
      <c r="AL26" s="30" t="str">
        <f aca="false">IF(B26="","",AH26+AI26+AJ26)</f>
        <v/>
      </c>
      <c r="AM26" s="30" t="str">
        <f aca="false">IF(B26="","",MAX(0,$G$4-AL26))</f>
        <v/>
      </c>
    </row>
    <row r="27" customFormat="false" ht="15" hidden="false" customHeight="false" outlineLevel="0" collapsed="false">
      <c r="A27" s="19"/>
      <c r="B27" s="1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30" t="str">
        <f aca="false">IF(B27="","",COUNTIF(C27:AG27,"X")+COUNTIF(C27:AG27,"N")*0.5)</f>
        <v/>
      </c>
      <c r="AI27" s="30" t="str">
        <f aca="false">IF(B27="","",COUNTIF(C27:AG27,"P"))</f>
        <v/>
      </c>
      <c r="AJ27" s="22" t="str">
        <f aca="false">IF(B27="","",COUNTIF(C27:AG27,"L"))</f>
        <v/>
      </c>
      <c r="AK27" s="22" t="str">
        <f aca="false">IF(B27="","",COUNTIF(C27:AG27,"K"))</f>
        <v/>
      </c>
      <c r="AL27" s="30" t="str">
        <f aca="false">IF(B27="","",AH27+AI27+AJ27)</f>
        <v/>
      </c>
      <c r="AM27" s="30" t="str">
        <f aca="false">IF(B27="","",MAX(0,$G$4-AL27))</f>
        <v/>
      </c>
    </row>
    <row r="28" customFormat="false" ht="15" hidden="false" customHeight="false" outlineLevel="0" collapsed="false">
      <c r="A28" s="19"/>
      <c r="B28" s="1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30" t="str">
        <f aca="false">IF(B28="","",COUNTIF(C28:AG28,"X")+COUNTIF(C28:AG28,"N")*0.5)</f>
        <v/>
      </c>
      <c r="AI28" s="30" t="str">
        <f aca="false">IF(B28="","",COUNTIF(C28:AG28,"P"))</f>
        <v/>
      </c>
      <c r="AJ28" s="22" t="str">
        <f aca="false">IF(B28="","",COUNTIF(C28:AG28,"L"))</f>
        <v/>
      </c>
      <c r="AK28" s="22" t="str">
        <f aca="false">IF(B28="","",COUNTIF(C28:AG28,"K"))</f>
        <v/>
      </c>
      <c r="AL28" s="30" t="str">
        <f aca="false">IF(B28="","",AH28+AI28+AJ28)</f>
        <v/>
      </c>
      <c r="AM28" s="30" t="str">
        <f aca="false">IF(B28="","",MAX(0,$G$4-AL28))</f>
        <v/>
      </c>
    </row>
    <row r="29" customFormat="false" ht="15" hidden="false" customHeight="false" outlineLevel="0" collapsed="false">
      <c r="A29" s="19"/>
      <c r="B29" s="1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30" t="str">
        <f aca="false">IF(B29="","",COUNTIF(C29:AG29,"X")+COUNTIF(C29:AG29,"N")*0.5)</f>
        <v/>
      </c>
      <c r="AI29" s="30" t="str">
        <f aca="false">IF(B29="","",COUNTIF(C29:AG29,"P"))</f>
        <v/>
      </c>
      <c r="AJ29" s="22" t="str">
        <f aca="false">IF(B29="","",COUNTIF(C29:AG29,"L"))</f>
        <v/>
      </c>
      <c r="AK29" s="22" t="str">
        <f aca="false">IF(B29="","",COUNTIF(C29:AG29,"K"))</f>
        <v/>
      </c>
      <c r="AL29" s="30" t="str">
        <f aca="false">IF(B29="","",AH29+AI29+AJ29)</f>
        <v/>
      </c>
      <c r="AM29" s="30" t="str">
        <f aca="false">IF(B29="","",MAX(0,$G$4-AL29))</f>
        <v/>
      </c>
    </row>
    <row r="30" customFormat="false" ht="15" hidden="false" customHeight="false" outlineLevel="0" collapsed="false">
      <c r="A30" s="19"/>
      <c r="B30" s="1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30" t="str">
        <f aca="false">IF(B30="","",COUNTIF(C30:AG30,"X")+COUNTIF(C30:AG30,"N")*0.5)</f>
        <v/>
      </c>
      <c r="AI30" s="30" t="str">
        <f aca="false">IF(B30="","",COUNTIF(C30:AG30,"P"))</f>
        <v/>
      </c>
      <c r="AJ30" s="22" t="str">
        <f aca="false">IF(B30="","",COUNTIF(C30:AG30,"L"))</f>
        <v/>
      </c>
      <c r="AK30" s="22" t="str">
        <f aca="false">IF(B30="","",COUNTIF(C30:AG30,"K"))</f>
        <v/>
      </c>
      <c r="AL30" s="30" t="str">
        <f aca="false">IF(B30="","",AH30+AI30+AJ30)</f>
        <v/>
      </c>
      <c r="AM30" s="30" t="str">
        <f aca="false">IF(B30="","",MAX(0,$G$4-AL30))</f>
        <v/>
      </c>
    </row>
    <row r="31" customFormat="false" ht="15" hidden="false" customHeight="false" outlineLevel="0" collapsed="false">
      <c r="A31" s="19"/>
      <c r="B31" s="1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30" t="str">
        <f aca="false">IF(B31="","",COUNTIF(C31:AG31,"X")+COUNTIF(C31:AG31,"N")*0.5)</f>
        <v/>
      </c>
      <c r="AI31" s="30" t="str">
        <f aca="false">IF(B31="","",COUNTIF(C31:AG31,"P"))</f>
        <v/>
      </c>
      <c r="AJ31" s="22" t="str">
        <f aca="false">IF(B31="","",COUNTIF(C31:AG31,"L"))</f>
        <v/>
      </c>
      <c r="AK31" s="22" t="str">
        <f aca="false">IF(B31="","",COUNTIF(C31:AG31,"K"))</f>
        <v/>
      </c>
      <c r="AL31" s="30" t="str">
        <f aca="false">IF(B31="","",AH31+AI31+AJ31)</f>
        <v/>
      </c>
      <c r="AM31" s="30" t="str">
        <f aca="false">IF(B31="","",MAX(0,$G$4-AL31))</f>
        <v/>
      </c>
    </row>
    <row r="32" customFormat="false" ht="15" hidden="false" customHeight="false" outlineLevel="0" collapsed="false">
      <c r="A32" s="19"/>
      <c r="B32" s="1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30" t="str">
        <f aca="false">IF(B32="","",COUNTIF(C32:AG32,"X")+COUNTIF(C32:AG32,"N")*0.5)</f>
        <v/>
      </c>
      <c r="AI32" s="30" t="str">
        <f aca="false">IF(B32="","",COUNTIF(C32:AG32,"P"))</f>
        <v/>
      </c>
      <c r="AJ32" s="22" t="str">
        <f aca="false">IF(B32="","",COUNTIF(C32:AG32,"L"))</f>
        <v/>
      </c>
      <c r="AK32" s="22" t="str">
        <f aca="false">IF(B32="","",COUNTIF(C32:AG32,"K"))</f>
        <v/>
      </c>
      <c r="AL32" s="30" t="str">
        <f aca="false">IF(B32="","",AH32+AI32+AJ32)</f>
        <v/>
      </c>
      <c r="AM32" s="30" t="str">
        <f aca="false">IF(B32="","",MAX(0,$G$4-AL32))</f>
        <v/>
      </c>
    </row>
    <row r="33" customFormat="false" ht="15" hidden="false" customHeight="false" outlineLevel="0" collapsed="false">
      <c r="A33" s="19"/>
      <c r="B33" s="1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30" t="str">
        <f aca="false">IF(B33="","",COUNTIF(C33:AG33,"X")+COUNTIF(C33:AG33,"N")*0.5)</f>
        <v/>
      </c>
      <c r="AI33" s="30" t="str">
        <f aca="false">IF(B33="","",COUNTIF(C33:AG33,"P"))</f>
        <v/>
      </c>
      <c r="AJ33" s="22" t="str">
        <f aca="false">IF(B33="","",COUNTIF(C33:AG33,"L"))</f>
        <v/>
      </c>
      <c r="AK33" s="22" t="str">
        <f aca="false">IF(B33="","",COUNTIF(C33:AG33,"K"))</f>
        <v/>
      </c>
      <c r="AL33" s="30" t="str">
        <f aca="false">IF(B33="","",AH33+AI33+AJ33)</f>
        <v/>
      </c>
      <c r="AM33" s="30" t="str">
        <f aca="false">IF(B33="","",MAX(0,$G$4-AL33))</f>
        <v/>
      </c>
    </row>
    <row r="34" customFormat="false" ht="15" hidden="false" customHeight="false" outlineLevel="0" collapsed="false">
      <c r="A34" s="19"/>
      <c r="B34" s="1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0" t="str">
        <f aca="false">IF(B34="","",COUNTIF(C34:AG34,"X")+COUNTIF(C34:AG34,"N")*0.5)</f>
        <v/>
      </c>
      <c r="AI34" s="30" t="str">
        <f aca="false">IF(B34="","",COUNTIF(C34:AG34,"P"))</f>
        <v/>
      </c>
      <c r="AJ34" s="22" t="str">
        <f aca="false">IF(B34="","",COUNTIF(C34:AG34,"L"))</f>
        <v/>
      </c>
      <c r="AK34" s="22" t="str">
        <f aca="false">IF(B34="","",COUNTIF(C34:AG34,"K"))</f>
        <v/>
      </c>
      <c r="AL34" s="30" t="str">
        <f aca="false">IF(B34="","",AH34+AI34+AJ34)</f>
        <v/>
      </c>
      <c r="AM34" s="30" t="str">
        <f aca="false">IF(B34="","",MAX(0,$G$4-AL34))</f>
        <v/>
      </c>
    </row>
    <row r="35" customFormat="false" ht="15" hidden="false" customHeight="false" outlineLevel="0" collapsed="false">
      <c r="A35" s="19"/>
      <c r="B35" s="1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30" t="str">
        <f aca="false">IF(B35="","",COUNTIF(C35:AG35,"X")+COUNTIF(C35:AG35,"N")*0.5)</f>
        <v/>
      </c>
      <c r="AI35" s="30" t="str">
        <f aca="false">IF(B35="","",COUNTIF(C35:AG35,"P"))</f>
        <v/>
      </c>
      <c r="AJ35" s="22" t="str">
        <f aca="false">IF(B35="","",COUNTIF(C35:AG35,"L"))</f>
        <v/>
      </c>
      <c r="AK35" s="22" t="str">
        <f aca="false">IF(B35="","",COUNTIF(C35:AG35,"K"))</f>
        <v/>
      </c>
      <c r="AL35" s="30" t="str">
        <f aca="false">IF(B35="","",AH35+AI35+AJ35)</f>
        <v/>
      </c>
      <c r="AM35" s="30" t="str">
        <f aca="false">IF(B35="","",MAX(0,$G$4-AL35))</f>
        <v/>
      </c>
    </row>
    <row r="36" customFormat="false" ht="15" hidden="false" customHeight="false" outlineLevel="0" collapsed="false">
      <c r="A36" s="19"/>
      <c r="B36" s="1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30" t="str">
        <f aca="false">IF(B36="","",COUNTIF(C36:AG36,"X")+COUNTIF(C36:AG36,"N")*0.5)</f>
        <v/>
      </c>
      <c r="AI36" s="30" t="str">
        <f aca="false">IF(B36="","",COUNTIF(C36:AG36,"P"))</f>
        <v/>
      </c>
      <c r="AJ36" s="22" t="str">
        <f aca="false">IF(B36="","",COUNTIF(C36:AG36,"L"))</f>
        <v/>
      </c>
      <c r="AK36" s="22" t="str">
        <f aca="false">IF(B36="","",COUNTIF(C36:AG36,"K"))</f>
        <v/>
      </c>
      <c r="AL36" s="30" t="str">
        <f aca="false">IF(B36="","",AH36+AI36+AJ36)</f>
        <v/>
      </c>
      <c r="AM36" s="30" t="str">
        <f aca="false">IF(B36="","",MAX(0,$G$4-AL36))</f>
        <v/>
      </c>
    </row>
    <row r="37" customFormat="false" ht="15" hidden="false" customHeight="false" outlineLevel="0" collapsed="false">
      <c r="A37" s="19"/>
      <c r="B37" s="1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30" t="str">
        <f aca="false">IF(B37="","",COUNTIF(C37:AG37,"X")+COUNTIF(C37:AG37,"N")*0.5)</f>
        <v/>
      </c>
      <c r="AI37" s="30" t="str">
        <f aca="false">IF(B37="","",COUNTIF(C37:AG37,"P"))</f>
        <v/>
      </c>
      <c r="AJ37" s="22" t="str">
        <f aca="false">IF(B37="","",COUNTIF(C37:AG37,"L"))</f>
        <v/>
      </c>
      <c r="AK37" s="22" t="str">
        <f aca="false">IF(B37="","",COUNTIF(C37:AG37,"K"))</f>
        <v/>
      </c>
      <c r="AL37" s="30" t="str">
        <f aca="false">IF(B37="","",AH37+AI37+AJ37)</f>
        <v/>
      </c>
      <c r="AM37" s="30" t="str">
        <f aca="false">IF(B37="","",MAX(0,$G$4-AL37))</f>
        <v/>
      </c>
    </row>
  </sheetData>
  <mergeCells count="8">
    <mergeCell ref="A6:A7"/>
    <mergeCell ref="B6:B7"/>
    <mergeCell ref="AH6:AH7"/>
    <mergeCell ref="AI6:AI7"/>
    <mergeCell ref="AJ6:AJ7"/>
    <mergeCell ref="AK6:AK7"/>
    <mergeCell ref="AL6:AL7"/>
    <mergeCell ref="AM6:AM7"/>
  </mergeCells>
  <conditionalFormatting sqref="C8:AG37">
    <cfRule type="expression" priority="2" aboveAverage="0" equalAverage="0" bottom="0" percent="0" rank="0" text="" dxfId="3">
      <formula>C$7="CN"</formula>
    </cfRule>
    <cfRule type="expression" priority="3" aboveAverage="0" equalAverage="0" bottom="0" percent="0" rank="0" text="" dxfId="4">
      <formula>OR(C8="P",C8="L")</formula>
    </cfRule>
    <cfRule type="expression" priority="4" aboveAverage="0" equalAverage="0" bottom="0" percent="0" rank="0" text="" dxfId="5">
      <formula>C8="K"</formula>
    </cfRule>
  </conditionalFormatting>
  <dataValidations count="1">
    <dataValidation allowBlank="true" error="Chọn một giá trị trong danh sách." errorStyle="stop" errorTitle="Giá trị không hợp lệ" operator="between" showDropDown="false" showErrorMessage="true" showInputMessage="false" sqref="C8:AG37" type="list">
      <formula1>"X,N,P,L,K"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L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7" min="7" style="0" width="24"/>
    <col collapsed="false" customWidth="true" hidden="false" outlineLevel="0" max="10" min="8" style="0" width="14"/>
    <col collapsed="false" customWidth="true" hidden="false" outlineLevel="0" max="11" min="11" style="0" width="11"/>
  </cols>
  <sheetData>
    <row r="1" customFormat="false" ht="24" hidden="false" customHeight="true" outlineLevel="0" collapsed="false">
      <c r="A1" s="12" t="s">
        <v>95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96</v>
      </c>
    </row>
    <row r="3" customFormat="false" ht="15" hidden="false" customHeight="false" outlineLevel="0" collapsed="false">
      <c r="A3" s="14" t="s">
        <v>34</v>
      </c>
    </row>
    <row r="5" customFormat="false" ht="30" hidden="false" customHeight="true" outlineLevel="0" collapsed="false">
      <c r="A5" s="4" t="s">
        <v>97</v>
      </c>
      <c r="B5" s="4" t="s">
        <v>98</v>
      </c>
      <c r="C5" s="4" t="s">
        <v>99</v>
      </c>
      <c r="D5" s="4" t="s">
        <v>100</v>
      </c>
      <c r="E5" s="4" t="s">
        <v>46</v>
      </c>
      <c r="G5" s="4" t="s">
        <v>101</v>
      </c>
      <c r="H5" s="4" t="s">
        <v>100</v>
      </c>
    </row>
    <row r="6" customFormat="false" ht="15" hidden="false" customHeight="false" outlineLevel="0" collapsed="false">
      <c r="A6" s="20" t="n">
        <v>46327</v>
      </c>
      <c r="B6" s="19" t="s">
        <v>102</v>
      </c>
      <c r="C6" s="19" t="s">
        <v>103</v>
      </c>
      <c r="D6" s="31" t="n">
        <v>5000000</v>
      </c>
      <c r="E6" s="19"/>
      <c r="G6" s="19" t="s">
        <v>104</v>
      </c>
      <c r="H6" s="31" t="n">
        <v>18000000</v>
      </c>
    </row>
    <row r="7" customFormat="false" ht="15" hidden="false" customHeight="false" outlineLevel="0" collapsed="false">
      <c r="A7" s="20" t="n">
        <v>46327</v>
      </c>
      <c r="B7" s="19" t="s">
        <v>105</v>
      </c>
      <c r="C7" s="19" t="s">
        <v>106</v>
      </c>
      <c r="D7" s="31" t="n">
        <v>3000000</v>
      </c>
      <c r="E7" s="19"/>
      <c r="G7" s="19" t="s">
        <v>107</v>
      </c>
      <c r="H7" s="31" t="n">
        <v>2000000</v>
      </c>
    </row>
    <row r="8" customFormat="false" ht="15" hidden="false" customHeight="false" outlineLevel="0" collapsed="false">
      <c r="A8" s="20" t="n">
        <v>46328</v>
      </c>
      <c r="B8" s="19" t="s">
        <v>108</v>
      </c>
      <c r="C8" s="19" t="s">
        <v>109</v>
      </c>
      <c r="D8" s="31" t="n">
        <v>850000</v>
      </c>
      <c r="E8" s="19"/>
      <c r="G8" s="19"/>
      <c r="H8" s="31"/>
    </row>
    <row r="9" customFormat="false" ht="15" hidden="false" customHeight="false" outlineLevel="0" collapsed="false">
      <c r="A9" s="20" t="n">
        <v>46329</v>
      </c>
      <c r="B9" s="19" t="s">
        <v>110</v>
      </c>
      <c r="C9" s="19" t="s">
        <v>111</v>
      </c>
      <c r="D9" s="31" t="n">
        <v>120000</v>
      </c>
      <c r="E9" s="19"/>
      <c r="G9" s="19"/>
      <c r="H9" s="31"/>
    </row>
    <row r="10" customFormat="false" ht="15" hidden="false" customHeight="false" outlineLevel="0" collapsed="false">
      <c r="A10" s="20" t="n">
        <v>46330</v>
      </c>
      <c r="B10" s="19" t="s">
        <v>112</v>
      </c>
      <c r="C10" s="19" t="s">
        <v>113</v>
      </c>
      <c r="D10" s="31" t="n">
        <v>1500000</v>
      </c>
      <c r="E10" s="19"/>
      <c r="G10" s="16" t="s">
        <v>114</v>
      </c>
      <c r="H10" s="32" t="n">
        <f aca="false">SUM(H6:H9)</f>
        <v>20000000</v>
      </c>
    </row>
    <row r="11" customFormat="false" ht="15" hidden="false" customHeight="false" outlineLevel="0" collapsed="false">
      <c r="A11" s="20" t="n">
        <v>46331</v>
      </c>
      <c r="B11" s="19" t="s">
        <v>115</v>
      </c>
      <c r="C11" s="19" t="s">
        <v>109</v>
      </c>
      <c r="D11" s="31" t="n">
        <v>300000</v>
      </c>
      <c r="E11" s="19"/>
    </row>
    <row r="12" customFormat="false" ht="30" hidden="false" customHeight="true" outlineLevel="0" collapsed="false">
      <c r="A12" s="20" t="n">
        <v>46332</v>
      </c>
      <c r="B12" s="19" t="s">
        <v>116</v>
      </c>
      <c r="C12" s="19" t="s">
        <v>103</v>
      </c>
      <c r="D12" s="31" t="n">
        <v>680000</v>
      </c>
      <c r="E12" s="19"/>
      <c r="G12" s="4" t="s">
        <v>117</v>
      </c>
      <c r="H12" s="4" t="s">
        <v>118</v>
      </c>
      <c r="I12" s="4" t="s">
        <v>119</v>
      </c>
      <c r="J12" s="4" t="s">
        <v>120</v>
      </c>
      <c r="K12" s="4" t="s">
        <v>121</v>
      </c>
    </row>
    <row r="13" customFormat="false" ht="15" hidden="false" customHeight="false" outlineLevel="0" collapsed="false">
      <c r="A13" s="20" t="n">
        <v>46334</v>
      </c>
      <c r="B13" s="19" t="s">
        <v>122</v>
      </c>
      <c r="C13" s="19" t="s">
        <v>123</v>
      </c>
      <c r="D13" s="31" t="n">
        <v>500000</v>
      </c>
      <c r="E13" s="19"/>
      <c r="G13" s="19" t="s">
        <v>109</v>
      </c>
      <c r="H13" s="31" t="n">
        <v>4500000</v>
      </c>
      <c r="I13" s="33" t="n">
        <f aca="false">SUMIFS($D$6:$D$305,$C$6:$C$305,G13)</f>
        <v>1150000</v>
      </c>
      <c r="J13" s="33" t="n">
        <f aca="false">H13-I13</f>
        <v>3350000</v>
      </c>
      <c r="K13" s="34" t="n">
        <f aca="false">IFERROR(I13/H13,0)</f>
        <v>0.255555555555556</v>
      </c>
    </row>
    <row r="14" customFormat="false" ht="15" hidden="false" customHeight="false" outlineLevel="0" collapsed="false">
      <c r="A14" s="20" t="n">
        <v>46335</v>
      </c>
      <c r="B14" s="19" t="s">
        <v>124</v>
      </c>
      <c r="C14" s="19" t="s">
        <v>125</v>
      </c>
      <c r="D14" s="31" t="n">
        <v>650000</v>
      </c>
      <c r="E14" s="19"/>
      <c r="G14" s="19" t="s">
        <v>103</v>
      </c>
      <c r="H14" s="31" t="n">
        <v>6000000</v>
      </c>
      <c r="I14" s="33" t="n">
        <f aca="false">SUMIFS($D$6:$D$305,$C$6:$C$305,G14)</f>
        <v>5680000</v>
      </c>
      <c r="J14" s="33" t="n">
        <f aca="false">H14-I14</f>
        <v>320000</v>
      </c>
      <c r="K14" s="34" t="n">
        <f aca="false">IFERROR(I14/H14,0)</f>
        <v>0.946666666666667</v>
      </c>
    </row>
    <row r="15" customFormat="false" ht="15" hidden="false" customHeight="false" outlineLevel="0" collapsed="false">
      <c r="A15" s="20"/>
      <c r="B15" s="19"/>
      <c r="C15" s="19"/>
      <c r="D15" s="31"/>
      <c r="E15" s="19"/>
      <c r="G15" s="19" t="s">
        <v>111</v>
      </c>
      <c r="H15" s="31" t="n">
        <v>800000</v>
      </c>
      <c r="I15" s="33" t="n">
        <f aca="false">SUMIFS($D$6:$D$305,$C$6:$C$305,G15)</f>
        <v>120000</v>
      </c>
      <c r="J15" s="33" t="n">
        <f aca="false">H15-I15</f>
        <v>680000</v>
      </c>
      <c r="K15" s="34" t="n">
        <f aca="false">IFERROR(I15/H15,0)</f>
        <v>0.15</v>
      </c>
    </row>
    <row r="16" customFormat="false" ht="15" hidden="false" customHeight="false" outlineLevel="0" collapsed="false">
      <c r="A16" s="20"/>
      <c r="B16" s="19"/>
      <c r="C16" s="19"/>
      <c r="D16" s="31"/>
      <c r="E16" s="19"/>
      <c r="G16" s="19" t="s">
        <v>113</v>
      </c>
      <c r="H16" s="31" t="n">
        <v>2000000</v>
      </c>
      <c r="I16" s="33" t="n">
        <f aca="false">SUMIFS($D$6:$D$305,$C$6:$C$305,G16)</f>
        <v>1500000</v>
      </c>
      <c r="J16" s="33" t="n">
        <f aca="false">H16-I16</f>
        <v>500000</v>
      </c>
      <c r="K16" s="34" t="n">
        <f aca="false">IFERROR(I16/H16,0)</f>
        <v>0.75</v>
      </c>
    </row>
    <row r="17" customFormat="false" ht="15" hidden="false" customHeight="false" outlineLevel="0" collapsed="false">
      <c r="A17" s="20"/>
      <c r="B17" s="19"/>
      <c r="C17" s="19"/>
      <c r="D17" s="31"/>
      <c r="E17" s="19"/>
      <c r="G17" s="19" t="s">
        <v>126</v>
      </c>
      <c r="H17" s="31" t="n">
        <v>500000</v>
      </c>
      <c r="I17" s="33" t="n">
        <f aca="false">SUMIFS($D$6:$D$305,$C$6:$C$305,G17)</f>
        <v>0</v>
      </c>
      <c r="J17" s="33" t="n">
        <f aca="false">H17-I17</f>
        <v>500000</v>
      </c>
      <c r="K17" s="34" t="n">
        <f aca="false">IFERROR(I17/H17,0)</f>
        <v>0</v>
      </c>
    </row>
    <row r="18" customFormat="false" ht="15" hidden="false" customHeight="false" outlineLevel="0" collapsed="false">
      <c r="A18" s="20"/>
      <c r="B18" s="19"/>
      <c r="C18" s="19"/>
      <c r="D18" s="31"/>
      <c r="E18" s="19"/>
      <c r="G18" s="19" t="s">
        <v>125</v>
      </c>
      <c r="H18" s="31" t="n">
        <v>1000000</v>
      </c>
      <c r="I18" s="33" t="n">
        <f aca="false">SUMIFS($D$6:$D$305,$C$6:$C$305,G18)</f>
        <v>650000</v>
      </c>
      <c r="J18" s="33" t="n">
        <f aca="false">H18-I18</f>
        <v>350000</v>
      </c>
      <c r="K18" s="34" t="n">
        <f aca="false">IFERROR(I18/H18,0)</f>
        <v>0.65</v>
      </c>
    </row>
    <row r="19" customFormat="false" ht="15" hidden="false" customHeight="false" outlineLevel="0" collapsed="false">
      <c r="A19" s="20"/>
      <c r="B19" s="19"/>
      <c r="C19" s="19"/>
      <c r="D19" s="31"/>
      <c r="E19" s="19"/>
      <c r="G19" s="19" t="s">
        <v>123</v>
      </c>
      <c r="H19" s="31" t="n">
        <v>800000</v>
      </c>
      <c r="I19" s="33" t="n">
        <f aca="false">SUMIFS($D$6:$D$305,$C$6:$C$305,G19)</f>
        <v>500000</v>
      </c>
      <c r="J19" s="33" t="n">
        <f aca="false">H19-I19</f>
        <v>300000</v>
      </c>
      <c r="K19" s="34" t="n">
        <f aca="false">IFERROR(I19/H19,0)</f>
        <v>0.625</v>
      </c>
    </row>
    <row r="20" customFormat="false" ht="15" hidden="false" customHeight="false" outlineLevel="0" collapsed="false">
      <c r="A20" s="20"/>
      <c r="B20" s="19"/>
      <c r="C20" s="19"/>
      <c r="D20" s="31"/>
      <c r="E20" s="19"/>
      <c r="G20" s="19" t="s">
        <v>106</v>
      </c>
      <c r="H20" s="31" t="n">
        <v>3000000</v>
      </c>
      <c r="I20" s="33" t="n">
        <f aca="false">SUMIFS($D$6:$D$305,$C$6:$C$305,G20)</f>
        <v>3000000</v>
      </c>
      <c r="J20" s="33" t="n">
        <f aca="false">H20-I20</f>
        <v>0</v>
      </c>
      <c r="K20" s="34" t="n">
        <f aca="false">IFERROR(I20/H20,0)</f>
        <v>1</v>
      </c>
    </row>
    <row r="21" customFormat="false" ht="15" hidden="false" customHeight="false" outlineLevel="0" collapsed="false">
      <c r="A21" s="20"/>
      <c r="B21" s="19"/>
      <c r="C21" s="19"/>
      <c r="D21" s="31"/>
      <c r="E21" s="19"/>
      <c r="G21" s="19" t="s">
        <v>127</v>
      </c>
      <c r="H21" s="31" t="n">
        <v>400000</v>
      </c>
      <c r="I21" s="33" t="n">
        <f aca="false">SUMIFS($D$6:$D$305,$C$6:$C$305,G21)</f>
        <v>0</v>
      </c>
      <c r="J21" s="33" t="n">
        <f aca="false">H21-I21</f>
        <v>400000</v>
      </c>
      <c r="K21" s="34" t="n">
        <f aca="false">IFERROR(I21/H21,0)</f>
        <v>0</v>
      </c>
    </row>
    <row r="22" customFormat="false" ht="15" hidden="false" customHeight="false" outlineLevel="0" collapsed="false">
      <c r="A22" s="20"/>
      <c r="B22" s="19"/>
      <c r="C22" s="19"/>
      <c r="D22" s="31"/>
      <c r="E22" s="19"/>
      <c r="G22" s="35" t="s">
        <v>128</v>
      </c>
      <c r="H22" s="35" t="n">
        <f aca="false">SUM(H13:H21)</f>
        <v>19000000</v>
      </c>
      <c r="I22" s="35" t="n">
        <f aca="false">SUM(I13:I21)</f>
        <v>12600000</v>
      </c>
      <c r="J22" s="35" t="n">
        <f aca="false">H22-I22</f>
        <v>6400000</v>
      </c>
      <c r="K22" s="36" t="n">
        <f aca="false">IFERROR(I22/H22,0)</f>
        <v>0.663157894736842</v>
      </c>
    </row>
    <row r="23" customFormat="false" ht="15" hidden="false" customHeight="false" outlineLevel="0" collapsed="false">
      <c r="A23" s="20"/>
      <c r="B23" s="19"/>
      <c r="C23" s="19"/>
      <c r="D23" s="31"/>
      <c r="E23" s="19"/>
    </row>
    <row r="24" customFormat="false" ht="15" hidden="false" customHeight="false" outlineLevel="0" collapsed="false">
      <c r="A24" s="20"/>
      <c r="B24" s="19"/>
      <c r="C24" s="19"/>
      <c r="D24" s="31"/>
      <c r="E24" s="19"/>
      <c r="G24" s="15" t="s">
        <v>129</v>
      </c>
    </row>
    <row r="25" customFormat="false" ht="15" hidden="false" customHeight="false" outlineLevel="0" collapsed="false">
      <c r="A25" s="20"/>
      <c r="B25" s="19"/>
      <c r="C25" s="19"/>
      <c r="D25" s="31"/>
      <c r="E25" s="19"/>
      <c r="G25" s="16" t="s">
        <v>114</v>
      </c>
      <c r="H25" s="32" t="n">
        <f aca="false">H10</f>
        <v>20000000</v>
      </c>
    </row>
    <row r="26" customFormat="false" ht="15" hidden="false" customHeight="false" outlineLevel="0" collapsed="false">
      <c r="A26" s="20"/>
      <c r="B26" s="19"/>
      <c r="C26" s="19"/>
      <c r="D26" s="31"/>
      <c r="E26" s="19"/>
      <c r="G26" s="16" t="s">
        <v>130</v>
      </c>
      <c r="H26" s="32" t="n">
        <f aca="false">SUM(D6:D305)</f>
        <v>12600000</v>
      </c>
    </row>
    <row r="27" customFormat="false" ht="15" hidden="false" customHeight="false" outlineLevel="0" collapsed="false">
      <c r="A27" s="20"/>
      <c r="B27" s="19"/>
      <c r="C27" s="19"/>
      <c r="D27" s="31"/>
      <c r="E27" s="19"/>
      <c r="G27" s="16" t="s">
        <v>131</v>
      </c>
      <c r="H27" s="32" t="n">
        <f aca="false">H25-H26</f>
        <v>7400000</v>
      </c>
    </row>
    <row r="28" customFormat="false" ht="15" hidden="false" customHeight="false" outlineLevel="0" collapsed="false">
      <c r="A28" s="20"/>
      <c r="B28" s="19"/>
      <c r="C28" s="19"/>
      <c r="D28" s="31"/>
      <c r="E28" s="19"/>
      <c r="G28" s="16" t="s">
        <v>132</v>
      </c>
      <c r="H28" s="23" t="n">
        <f aca="false">IFERROR((H27+I20)/H25,0)</f>
        <v>0.52</v>
      </c>
    </row>
    <row r="29" customFormat="false" ht="15" hidden="false" customHeight="false" outlineLevel="0" collapsed="false">
      <c r="A29" s="20"/>
      <c r="B29" s="19"/>
      <c r="C29" s="19"/>
      <c r="D29" s="31"/>
      <c r="E29" s="19"/>
      <c r="G29" s="27" t="s">
        <v>133</v>
      </c>
    </row>
    <row r="30" customFormat="false" ht="15" hidden="false" customHeight="false" outlineLevel="0" collapsed="false">
      <c r="A30" s="20"/>
      <c r="B30" s="19"/>
      <c r="C30" s="19"/>
      <c r="D30" s="31"/>
      <c r="E30" s="19"/>
    </row>
    <row r="31" customFormat="false" ht="15" hidden="false" customHeight="false" outlineLevel="0" collapsed="false">
      <c r="A31" s="20"/>
      <c r="B31" s="19"/>
      <c r="C31" s="19"/>
      <c r="D31" s="31"/>
      <c r="E31" s="19"/>
    </row>
    <row r="32" customFormat="false" ht="15" hidden="false" customHeight="false" outlineLevel="0" collapsed="false">
      <c r="A32" s="20"/>
      <c r="B32" s="19"/>
      <c r="C32" s="19"/>
      <c r="D32" s="31"/>
      <c r="E32" s="19"/>
    </row>
    <row r="33" customFormat="false" ht="15" hidden="false" customHeight="false" outlineLevel="0" collapsed="false">
      <c r="A33" s="20"/>
      <c r="B33" s="19"/>
      <c r="C33" s="19"/>
      <c r="D33" s="31"/>
      <c r="E33" s="19"/>
    </row>
    <row r="34" customFormat="false" ht="15" hidden="false" customHeight="false" outlineLevel="0" collapsed="false">
      <c r="A34" s="20"/>
      <c r="B34" s="19"/>
      <c r="C34" s="19"/>
      <c r="D34" s="31"/>
      <c r="E34" s="19"/>
    </row>
    <row r="35" customFormat="false" ht="15" hidden="false" customHeight="false" outlineLevel="0" collapsed="false">
      <c r="A35" s="20"/>
      <c r="B35" s="19"/>
      <c r="C35" s="19"/>
      <c r="D35" s="31"/>
      <c r="E35" s="19"/>
    </row>
    <row r="36" customFormat="false" ht="15" hidden="false" customHeight="false" outlineLevel="0" collapsed="false">
      <c r="A36" s="20"/>
      <c r="B36" s="19"/>
      <c r="C36" s="19"/>
      <c r="D36" s="31"/>
      <c r="E36" s="19"/>
    </row>
    <row r="37" customFormat="false" ht="15" hidden="false" customHeight="false" outlineLevel="0" collapsed="false">
      <c r="A37" s="20"/>
      <c r="B37" s="19"/>
      <c r="C37" s="19"/>
      <c r="D37" s="31"/>
      <c r="E37" s="19"/>
    </row>
    <row r="38" customFormat="false" ht="15" hidden="false" customHeight="false" outlineLevel="0" collapsed="false">
      <c r="A38" s="20"/>
      <c r="B38" s="19"/>
      <c r="C38" s="19"/>
      <c r="D38" s="31"/>
      <c r="E38" s="19"/>
    </row>
    <row r="39" customFormat="false" ht="15" hidden="false" customHeight="false" outlineLevel="0" collapsed="false">
      <c r="A39" s="20"/>
      <c r="B39" s="19"/>
      <c r="C39" s="19"/>
      <c r="D39" s="31"/>
      <c r="E39" s="19"/>
    </row>
    <row r="40" customFormat="false" ht="15" hidden="false" customHeight="false" outlineLevel="0" collapsed="false">
      <c r="A40" s="20"/>
      <c r="B40" s="19"/>
      <c r="C40" s="19"/>
      <c r="D40" s="31"/>
      <c r="E40" s="19"/>
    </row>
    <row r="41" customFormat="false" ht="15" hidden="false" customHeight="false" outlineLevel="0" collapsed="false">
      <c r="A41" s="20"/>
      <c r="B41" s="19"/>
      <c r="C41" s="19"/>
      <c r="D41" s="31"/>
      <c r="E41" s="19"/>
    </row>
    <row r="42" customFormat="false" ht="15" hidden="false" customHeight="false" outlineLevel="0" collapsed="false">
      <c r="A42" s="20"/>
      <c r="B42" s="19"/>
      <c r="C42" s="19"/>
      <c r="D42" s="31"/>
      <c r="E42" s="19"/>
    </row>
    <row r="43" customFormat="false" ht="15" hidden="false" customHeight="false" outlineLevel="0" collapsed="false">
      <c r="A43" s="20"/>
      <c r="B43" s="19"/>
      <c r="C43" s="19"/>
      <c r="D43" s="31"/>
      <c r="E43" s="19"/>
    </row>
    <row r="44" customFormat="false" ht="15" hidden="false" customHeight="false" outlineLevel="0" collapsed="false">
      <c r="A44" s="20"/>
      <c r="B44" s="19"/>
      <c r="C44" s="19"/>
      <c r="D44" s="31"/>
      <c r="E44" s="19"/>
    </row>
    <row r="45" customFormat="false" ht="15" hidden="false" customHeight="false" outlineLevel="0" collapsed="false">
      <c r="A45" s="20"/>
      <c r="B45" s="19"/>
      <c r="C45" s="19"/>
      <c r="D45" s="31"/>
      <c r="E45" s="19"/>
    </row>
    <row r="46" customFormat="false" ht="15" hidden="false" customHeight="false" outlineLevel="0" collapsed="false">
      <c r="A46" s="20"/>
      <c r="B46" s="19"/>
      <c r="C46" s="19"/>
      <c r="D46" s="31"/>
      <c r="E46" s="19"/>
    </row>
    <row r="47" customFormat="false" ht="15" hidden="false" customHeight="false" outlineLevel="0" collapsed="false">
      <c r="A47" s="20"/>
      <c r="B47" s="19"/>
      <c r="C47" s="19"/>
      <c r="D47" s="31"/>
      <c r="E47" s="19"/>
    </row>
    <row r="48" customFormat="false" ht="15" hidden="false" customHeight="false" outlineLevel="0" collapsed="false">
      <c r="A48" s="20"/>
      <c r="B48" s="19"/>
      <c r="C48" s="19"/>
      <c r="D48" s="31"/>
      <c r="E48" s="19"/>
    </row>
    <row r="49" customFormat="false" ht="15" hidden="false" customHeight="false" outlineLevel="0" collapsed="false">
      <c r="A49" s="20"/>
      <c r="B49" s="19"/>
      <c r="C49" s="19"/>
      <c r="D49" s="31"/>
      <c r="E49" s="19"/>
    </row>
    <row r="50" customFormat="false" ht="15" hidden="false" customHeight="false" outlineLevel="0" collapsed="false">
      <c r="A50" s="20"/>
      <c r="B50" s="19"/>
      <c r="C50" s="19"/>
      <c r="D50" s="31"/>
      <c r="E50" s="19"/>
    </row>
    <row r="51" customFormat="false" ht="15" hidden="false" customHeight="false" outlineLevel="0" collapsed="false">
      <c r="A51" s="20"/>
      <c r="B51" s="19"/>
      <c r="C51" s="19"/>
      <c r="D51" s="31"/>
      <c r="E51" s="19"/>
    </row>
    <row r="52" customFormat="false" ht="15" hidden="false" customHeight="false" outlineLevel="0" collapsed="false">
      <c r="A52" s="20"/>
      <c r="B52" s="19"/>
      <c r="C52" s="19"/>
      <c r="D52" s="31"/>
      <c r="E52" s="19"/>
    </row>
    <row r="53" customFormat="false" ht="15" hidden="false" customHeight="false" outlineLevel="0" collapsed="false">
      <c r="A53" s="20"/>
      <c r="B53" s="19"/>
      <c r="C53" s="19"/>
      <c r="D53" s="31"/>
      <c r="E53" s="19"/>
    </row>
    <row r="54" customFormat="false" ht="15" hidden="false" customHeight="false" outlineLevel="0" collapsed="false">
      <c r="A54" s="20"/>
      <c r="B54" s="19"/>
      <c r="C54" s="19"/>
      <c r="D54" s="31"/>
      <c r="E54" s="19"/>
    </row>
    <row r="55" customFormat="false" ht="15" hidden="false" customHeight="false" outlineLevel="0" collapsed="false">
      <c r="A55" s="20"/>
      <c r="B55" s="19"/>
      <c r="C55" s="19"/>
      <c r="D55" s="31"/>
      <c r="E55" s="19"/>
    </row>
    <row r="56" customFormat="false" ht="15" hidden="false" customHeight="false" outlineLevel="0" collapsed="false">
      <c r="A56" s="20"/>
      <c r="B56" s="19"/>
      <c r="C56" s="19"/>
      <c r="D56" s="31"/>
      <c r="E56" s="19"/>
    </row>
    <row r="57" customFormat="false" ht="15" hidden="false" customHeight="false" outlineLevel="0" collapsed="false">
      <c r="A57" s="20"/>
      <c r="B57" s="19"/>
      <c r="C57" s="19"/>
      <c r="D57" s="31"/>
      <c r="E57" s="19"/>
    </row>
    <row r="58" customFormat="false" ht="15" hidden="false" customHeight="false" outlineLevel="0" collapsed="false">
      <c r="A58" s="20"/>
      <c r="B58" s="19"/>
      <c r="C58" s="19"/>
      <c r="D58" s="31"/>
      <c r="E58" s="19"/>
    </row>
    <row r="59" customFormat="false" ht="15" hidden="false" customHeight="false" outlineLevel="0" collapsed="false">
      <c r="A59" s="20"/>
      <c r="B59" s="19"/>
      <c r="C59" s="19"/>
      <c r="D59" s="31"/>
      <c r="E59" s="19"/>
    </row>
    <row r="60" customFormat="false" ht="15" hidden="false" customHeight="false" outlineLevel="0" collapsed="false">
      <c r="A60" s="20"/>
      <c r="B60" s="19"/>
      <c r="C60" s="19"/>
      <c r="D60" s="31"/>
      <c r="E60" s="19"/>
    </row>
    <row r="61" customFormat="false" ht="15" hidden="false" customHeight="false" outlineLevel="0" collapsed="false">
      <c r="A61" s="20"/>
      <c r="B61" s="19"/>
      <c r="C61" s="19"/>
      <c r="D61" s="31"/>
      <c r="E61" s="19"/>
    </row>
    <row r="62" customFormat="false" ht="15" hidden="false" customHeight="false" outlineLevel="0" collapsed="false">
      <c r="A62" s="20"/>
      <c r="B62" s="19"/>
      <c r="C62" s="19"/>
      <c r="D62" s="31"/>
      <c r="E62" s="19"/>
    </row>
    <row r="63" customFormat="false" ht="15" hidden="false" customHeight="false" outlineLevel="0" collapsed="false">
      <c r="A63" s="20"/>
      <c r="B63" s="19"/>
      <c r="C63" s="19"/>
      <c r="D63" s="31"/>
      <c r="E63" s="19"/>
    </row>
    <row r="64" customFormat="false" ht="15" hidden="false" customHeight="false" outlineLevel="0" collapsed="false">
      <c r="A64" s="20"/>
      <c r="B64" s="19"/>
      <c r="C64" s="19"/>
      <c r="D64" s="31"/>
      <c r="E64" s="19"/>
    </row>
    <row r="65" customFormat="false" ht="15" hidden="false" customHeight="false" outlineLevel="0" collapsed="false">
      <c r="A65" s="20"/>
      <c r="B65" s="19"/>
      <c r="C65" s="19"/>
      <c r="D65" s="31"/>
      <c r="E65" s="19"/>
    </row>
    <row r="66" customFormat="false" ht="15" hidden="false" customHeight="false" outlineLevel="0" collapsed="false">
      <c r="A66" s="20"/>
      <c r="B66" s="19"/>
      <c r="C66" s="19"/>
      <c r="D66" s="31"/>
      <c r="E66" s="19"/>
    </row>
    <row r="67" customFormat="false" ht="15" hidden="false" customHeight="false" outlineLevel="0" collapsed="false">
      <c r="A67" s="20"/>
      <c r="B67" s="19"/>
      <c r="C67" s="19"/>
      <c r="D67" s="31"/>
      <c r="E67" s="19"/>
    </row>
    <row r="68" customFormat="false" ht="15" hidden="false" customHeight="false" outlineLevel="0" collapsed="false">
      <c r="A68" s="20"/>
      <c r="B68" s="19"/>
      <c r="C68" s="19"/>
      <c r="D68" s="31"/>
      <c r="E68" s="19"/>
    </row>
    <row r="69" customFormat="false" ht="15" hidden="false" customHeight="false" outlineLevel="0" collapsed="false">
      <c r="A69" s="20"/>
      <c r="B69" s="19"/>
      <c r="C69" s="19"/>
      <c r="D69" s="31"/>
      <c r="E69" s="19"/>
    </row>
    <row r="70" customFormat="false" ht="15" hidden="false" customHeight="false" outlineLevel="0" collapsed="false">
      <c r="A70" s="20"/>
      <c r="B70" s="19"/>
      <c r="C70" s="19"/>
      <c r="D70" s="31"/>
      <c r="E70" s="19"/>
    </row>
    <row r="71" customFormat="false" ht="15" hidden="false" customHeight="false" outlineLevel="0" collapsed="false">
      <c r="A71" s="20"/>
      <c r="B71" s="19"/>
      <c r="C71" s="19"/>
      <c r="D71" s="31"/>
      <c r="E71" s="19"/>
    </row>
    <row r="72" customFormat="false" ht="15" hidden="false" customHeight="false" outlineLevel="0" collapsed="false">
      <c r="A72" s="20"/>
      <c r="B72" s="19"/>
      <c r="C72" s="19"/>
      <c r="D72" s="31"/>
      <c r="E72" s="19"/>
    </row>
    <row r="73" customFormat="false" ht="15" hidden="false" customHeight="false" outlineLevel="0" collapsed="false">
      <c r="A73" s="20"/>
      <c r="B73" s="19"/>
      <c r="C73" s="19"/>
      <c r="D73" s="31"/>
      <c r="E73" s="19"/>
    </row>
    <row r="74" customFormat="false" ht="15" hidden="false" customHeight="false" outlineLevel="0" collapsed="false">
      <c r="A74" s="20"/>
      <c r="B74" s="19"/>
      <c r="C74" s="19"/>
      <c r="D74" s="31"/>
      <c r="E74" s="19"/>
    </row>
    <row r="75" customFormat="false" ht="15" hidden="false" customHeight="false" outlineLevel="0" collapsed="false">
      <c r="A75" s="20"/>
      <c r="B75" s="19"/>
      <c r="C75" s="19"/>
      <c r="D75" s="31"/>
      <c r="E75" s="19"/>
    </row>
    <row r="76" customFormat="false" ht="15" hidden="false" customHeight="false" outlineLevel="0" collapsed="false">
      <c r="A76" s="20"/>
      <c r="B76" s="19"/>
      <c r="C76" s="19"/>
      <c r="D76" s="31"/>
      <c r="E76" s="19"/>
    </row>
    <row r="77" customFormat="false" ht="15" hidden="false" customHeight="false" outlineLevel="0" collapsed="false">
      <c r="A77" s="20"/>
      <c r="B77" s="19"/>
      <c r="C77" s="19"/>
      <c r="D77" s="31"/>
      <c r="E77" s="19"/>
    </row>
    <row r="78" customFormat="false" ht="15" hidden="false" customHeight="false" outlineLevel="0" collapsed="false">
      <c r="A78" s="20"/>
      <c r="B78" s="19"/>
      <c r="C78" s="19"/>
      <c r="D78" s="31"/>
      <c r="E78" s="19"/>
    </row>
    <row r="79" customFormat="false" ht="15" hidden="false" customHeight="false" outlineLevel="0" collapsed="false">
      <c r="A79" s="20"/>
      <c r="B79" s="19"/>
      <c r="C79" s="19"/>
      <c r="D79" s="31"/>
      <c r="E79" s="19"/>
    </row>
    <row r="80" customFormat="false" ht="15" hidden="false" customHeight="false" outlineLevel="0" collapsed="false">
      <c r="A80" s="20"/>
      <c r="B80" s="19"/>
      <c r="C80" s="19"/>
      <c r="D80" s="31"/>
      <c r="E80" s="19"/>
    </row>
    <row r="81" customFormat="false" ht="15" hidden="false" customHeight="false" outlineLevel="0" collapsed="false">
      <c r="A81" s="20"/>
      <c r="B81" s="19"/>
      <c r="C81" s="19"/>
      <c r="D81" s="31"/>
      <c r="E81" s="19"/>
    </row>
    <row r="82" customFormat="false" ht="15" hidden="false" customHeight="false" outlineLevel="0" collapsed="false">
      <c r="A82" s="20"/>
      <c r="B82" s="19"/>
      <c r="C82" s="19"/>
      <c r="D82" s="31"/>
      <c r="E82" s="19"/>
    </row>
    <row r="83" customFormat="false" ht="15" hidden="false" customHeight="false" outlineLevel="0" collapsed="false">
      <c r="A83" s="20"/>
      <c r="B83" s="19"/>
      <c r="C83" s="19"/>
      <c r="D83" s="31"/>
      <c r="E83" s="19"/>
    </row>
    <row r="84" customFormat="false" ht="15" hidden="false" customHeight="false" outlineLevel="0" collapsed="false">
      <c r="A84" s="20"/>
      <c r="B84" s="19"/>
      <c r="C84" s="19"/>
      <c r="D84" s="31"/>
      <c r="E84" s="19"/>
    </row>
    <row r="85" customFormat="false" ht="15" hidden="false" customHeight="false" outlineLevel="0" collapsed="false">
      <c r="A85" s="20"/>
      <c r="B85" s="19"/>
      <c r="C85" s="19"/>
      <c r="D85" s="31"/>
      <c r="E85" s="19"/>
    </row>
    <row r="86" customFormat="false" ht="15" hidden="false" customHeight="false" outlineLevel="0" collapsed="false">
      <c r="A86" s="20"/>
      <c r="B86" s="19"/>
      <c r="C86" s="19"/>
      <c r="D86" s="31"/>
      <c r="E86" s="19"/>
    </row>
    <row r="87" customFormat="false" ht="15" hidden="false" customHeight="false" outlineLevel="0" collapsed="false">
      <c r="A87" s="20"/>
      <c r="B87" s="19"/>
      <c r="C87" s="19"/>
      <c r="D87" s="31"/>
      <c r="E87" s="19"/>
    </row>
    <row r="88" customFormat="false" ht="15" hidden="false" customHeight="false" outlineLevel="0" collapsed="false">
      <c r="A88" s="20"/>
      <c r="B88" s="19"/>
      <c r="C88" s="19"/>
      <c r="D88" s="31"/>
      <c r="E88" s="19"/>
    </row>
    <row r="89" customFormat="false" ht="15" hidden="false" customHeight="false" outlineLevel="0" collapsed="false">
      <c r="A89" s="20"/>
      <c r="B89" s="19"/>
      <c r="C89" s="19"/>
      <c r="D89" s="31"/>
      <c r="E89" s="19"/>
    </row>
    <row r="90" customFormat="false" ht="15" hidden="false" customHeight="false" outlineLevel="0" collapsed="false">
      <c r="A90" s="20"/>
      <c r="B90" s="19"/>
      <c r="C90" s="19"/>
      <c r="D90" s="31"/>
      <c r="E90" s="19"/>
    </row>
    <row r="91" customFormat="false" ht="15" hidden="false" customHeight="false" outlineLevel="0" collapsed="false">
      <c r="A91" s="20"/>
      <c r="B91" s="19"/>
      <c r="C91" s="19"/>
      <c r="D91" s="31"/>
      <c r="E91" s="19"/>
    </row>
    <row r="92" customFormat="false" ht="15" hidden="false" customHeight="false" outlineLevel="0" collapsed="false">
      <c r="A92" s="20"/>
      <c r="B92" s="19"/>
      <c r="C92" s="19"/>
      <c r="D92" s="31"/>
      <c r="E92" s="19"/>
    </row>
    <row r="93" customFormat="false" ht="15" hidden="false" customHeight="false" outlineLevel="0" collapsed="false">
      <c r="A93" s="20"/>
      <c r="B93" s="19"/>
      <c r="C93" s="19"/>
      <c r="D93" s="31"/>
      <c r="E93" s="19"/>
    </row>
    <row r="94" customFormat="false" ht="15" hidden="false" customHeight="false" outlineLevel="0" collapsed="false">
      <c r="A94" s="20"/>
      <c r="B94" s="19"/>
      <c r="C94" s="19"/>
      <c r="D94" s="31"/>
      <c r="E94" s="19"/>
    </row>
    <row r="95" customFormat="false" ht="15" hidden="false" customHeight="false" outlineLevel="0" collapsed="false">
      <c r="A95" s="20"/>
      <c r="B95" s="19"/>
      <c r="C95" s="19"/>
      <c r="D95" s="31"/>
      <c r="E95" s="19"/>
    </row>
    <row r="96" customFormat="false" ht="15" hidden="false" customHeight="false" outlineLevel="0" collapsed="false">
      <c r="A96" s="20"/>
      <c r="B96" s="19"/>
      <c r="C96" s="19"/>
      <c r="D96" s="31"/>
      <c r="E96" s="19"/>
    </row>
    <row r="97" customFormat="false" ht="15" hidden="false" customHeight="false" outlineLevel="0" collapsed="false">
      <c r="A97" s="20"/>
      <c r="B97" s="19"/>
      <c r="C97" s="19"/>
      <c r="D97" s="31"/>
      <c r="E97" s="19"/>
    </row>
    <row r="98" customFormat="false" ht="15" hidden="false" customHeight="false" outlineLevel="0" collapsed="false">
      <c r="A98" s="20"/>
      <c r="B98" s="19"/>
      <c r="C98" s="19"/>
      <c r="D98" s="31"/>
      <c r="E98" s="19"/>
    </row>
    <row r="99" customFormat="false" ht="15" hidden="false" customHeight="false" outlineLevel="0" collapsed="false">
      <c r="A99" s="20"/>
      <c r="B99" s="19"/>
      <c r="C99" s="19"/>
      <c r="D99" s="31"/>
      <c r="E99" s="19"/>
    </row>
    <row r="100" customFormat="false" ht="15" hidden="false" customHeight="false" outlineLevel="0" collapsed="false">
      <c r="A100" s="20"/>
      <c r="B100" s="19"/>
      <c r="C100" s="19"/>
      <c r="D100" s="31"/>
      <c r="E100" s="19"/>
    </row>
    <row r="101" customFormat="false" ht="15" hidden="false" customHeight="false" outlineLevel="0" collapsed="false">
      <c r="A101" s="20"/>
      <c r="B101" s="19"/>
      <c r="C101" s="19"/>
      <c r="D101" s="31"/>
      <c r="E101" s="19"/>
    </row>
    <row r="102" customFormat="false" ht="15" hidden="false" customHeight="false" outlineLevel="0" collapsed="false">
      <c r="A102" s="20"/>
      <c r="B102" s="19"/>
      <c r="C102" s="19"/>
      <c r="D102" s="31"/>
      <c r="E102" s="19"/>
    </row>
    <row r="103" customFormat="false" ht="15" hidden="false" customHeight="false" outlineLevel="0" collapsed="false">
      <c r="A103" s="20"/>
      <c r="B103" s="19"/>
      <c r="C103" s="19"/>
      <c r="D103" s="31"/>
      <c r="E103" s="19"/>
    </row>
    <row r="104" customFormat="false" ht="15" hidden="false" customHeight="false" outlineLevel="0" collapsed="false">
      <c r="A104" s="20"/>
      <c r="B104" s="19"/>
      <c r="C104" s="19"/>
      <c r="D104" s="31"/>
      <c r="E104" s="19"/>
    </row>
    <row r="105" customFormat="false" ht="15" hidden="false" customHeight="false" outlineLevel="0" collapsed="false">
      <c r="A105" s="20"/>
      <c r="B105" s="19"/>
      <c r="C105" s="19"/>
      <c r="D105" s="31"/>
      <c r="E105" s="19"/>
    </row>
    <row r="106" customFormat="false" ht="15" hidden="false" customHeight="false" outlineLevel="0" collapsed="false">
      <c r="A106" s="20"/>
      <c r="B106" s="19"/>
      <c r="C106" s="19"/>
      <c r="D106" s="31"/>
      <c r="E106" s="19"/>
    </row>
    <row r="107" customFormat="false" ht="15" hidden="false" customHeight="false" outlineLevel="0" collapsed="false">
      <c r="A107" s="20"/>
      <c r="B107" s="19"/>
      <c r="C107" s="19"/>
      <c r="D107" s="31"/>
      <c r="E107" s="19"/>
    </row>
    <row r="108" customFormat="false" ht="15" hidden="false" customHeight="false" outlineLevel="0" collapsed="false">
      <c r="A108" s="20"/>
      <c r="B108" s="19"/>
      <c r="C108" s="19"/>
      <c r="D108" s="31"/>
      <c r="E108" s="19"/>
    </row>
    <row r="109" customFormat="false" ht="15" hidden="false" customHeight="false" outlineLevel="0" collapsed="false">
      <c r="A109" s="20"/>
      <c r="B109" s="19"/>
      <c r="C109" s="19"/>
      <c r="D109" s="31"/>
      <c r="E109" s="19"/>
    </row>
    <row r="110" customFormat="false" ht="15" hidden="false" customHeight="false" outlineLevel="0" collapsed="false">
      <c r="A110" s="20"/>
      <c r="B110" s="19"/>
      <c r="C110" s="19"/>
      <c r="D110" s="31"/>
      <c r="E110" s="19"/>
    </row>
    <row r="111" customFormat="false" ht="15" hidden="false" customHeight="false" outlineLevel="0" collapsed="false">
      <c r="A111" s="20"/>
      <c r="B111" s="19"/>
      <c r="C111" s="19"/>
      <c r="D111" s="31"/>
      <c r="E111" s="19"/>
    </row>
    <row r="112" customFormat="false" ht="15" hidden="false" customHeight="false" outlineLevel="0" collapsed="false">
      <c r="A112" s="20"/>
      <c r="B112" s="19"/>
      <c r="C112" s="19"/>
      <c r="D112" s="31"/>
      <c r="E112" s="19"/>
    </row>
    <row r="113" customFormat="false" ht="15" hidden="false" customHeight="false" outlineLevel="0" collapsed="false">
      <c r="A113" s="20"/>
      <c r="B113" s="19"/>
      <c r="C113" s="19"/>
      <c r="D113" s="31"/>
      <c r="E113" s="19"/>
    </row>
    <row r="114" customFormat="false" ht="15" hidden="false" customHeight="false" outlineLevel="0" collapsed="false">
      <c r="A114" s="20"/>
      <c r="B114" s="19"/>
      <c r="C114" s="19"/>
      <c r="D114" s="31"/>
      <c r="E114" s="19"/>
    </row>
    <row r="115" customFormat="false" ht="15" hidden="false" customHeight="false" outlineLevel="0" collapsed="false">
      <c r="A115" s="20"/>
      <c r="B115" s="19"/>
      <c r="C115" s="19"/>
      <c r="D115" s="31"/>
      <c r="E115" s="19"/>
    </row>
    <row r="116" customFormat="false" ht="15" hidden="false" customHeight="false" outlineLevel="0" collapsed="false">
      <c r="A116" s="20"/>
      <c r="B116" s="19"/>
      <c r="C116" s="19"/>
      <c r="D116" s="31"/>
      <c r="E116" s="19"/>
    </row>
    <row r="117" customFormat="false" ht="15" hidden="false" customHeight="false" outlineLevel="0" collapsed="false">
      <c r="A117" s="20"/>
      <c r="B117" s="19"/>
      <c r="C117" s="19"/>
      <c r="D117" s="31"/>
      <c r="E117" s="19"/>
    </row>
    <row r="118" customFormat="false" ht="15" hidden="false" customHeight="false" outlineLevel="0" collapsed="false">
      <c r="A118" s="20"/>
      <c r="B118" s="19"/>
      <c r="C118" s="19"/>
      <c r="D118" s="31"/>
      <c r="E118" s="19"/>
    </row>
    <row r="119" customFormat="false" ht="15" hidden="false" customHeight="false" outlineLevel="0" collapsed="false">
      <c r="A119" s="20"/>
      <c r="B119" s="19"/>
      <c r="C119" s="19"/>
      <c r="D119" s="31"/>
      <c r="E119" s="19"/>
    </row>
    <row r="120" customFormat="false" ht="15" hidden="false" customHeight="false" outlineLevel="0" collapsed="false">
      <c r="A120" s="20"/>
      <c r="B120" s="19"/>
      <c r="C120" s="19"/>
      <c r="D120" s="31"/>
      <c r="E120" s="19"/>
    </row>
    <row r="121" customFormat="false" ht="15" hidden="false" customHeight="false" outlineLevel="0" collapsed="false">
      <c r="A121" s="20"/>
      <c r="B121" s="19"/>
      <c r="C121" s="19"/>
      <c r="D121" s="31"/>
      <c r="E121" s="19"/>
    </row>
    <row r="122" customFormat="false" ht="15" hidden="false" customHeight="false" outlineLevel="0" collapsed="false">
      <c r="A122" s="20"/>
      <c r="B122" s="19"/>
      <c r="C122" s="19"/>
      <c r="D122" s="31"/>
      <c r="E122" s="19"/>
    </row>
    <row r="123" customFormat="false" ht="15" hidden="false" customHeight="false" outlineLevel="0" collapsed="false">
      <c r="A123" s="20"/>
      <c r="B123" s="19"/>
      <c r="C123" s="19"/>
      <c r="D123" s="31"/>
      <c r="E123" s="19"/>
    </row>
    <row r="124" customFormat="false" ht="15" hidden="false" customHeight="false" outlineLevel="0" collapsed="false">
      <c r="A124" s="20"/>
      <c r="B124" s="19"/>
      <c r="C124" s="19"/>
      <c r="D124" s="31"/>
      <c r="E124" s="19"/>
    </row>
    <row r="125" customFormat="false" ht="15" hidden="false" customHeight="false" outlineLevel="0" collapsed="false">
      <c r="A125" s="20"/>
      <c r="B125" s="19"/>
      <c r="C125" s="19"/>
      <c r="D125" s="31"/>
      <c r="E125" s="19"/>
    </row>
    <row r="126" customFormat="false" ht="15" hidden="false" customHeight="false" outlineLevel="0" collapsed="false">
      <c r="A126" s="20"/>
      <c r="B126" s="19"/>
      <c r="C126" s="19"/>
      <c r="D126" s="31"/>
      <c r="E126" s="19"/>
    </row>
    <row r="127" customFormat="false" ht="15" hidden="false" customHeight="false" outlineLevel="0" collapsed="false">
      <c r="A127" s="20"/>
      <c r="B127" s="19"/>
      <c r="C127" s="19"/>
      <c r="D127" s="31"/>
      <c r="E127" s="19"/>
    </row>
    <row r="128" customFormat="false" ht="15" hidden="false" customHeight="false" outlineLevel="0" collapsed="false">
      <c r="A128" s="20"/>
      <c r="B128" s="19"/>
      <c r="C128" s="19"/>
      <c r="D128" s="31"/>
      <c r="E128" s="19"/>
    </row>
    <row r="129" customFormat="false" ht="15" hidden="false" customHeight="false" outlineLevel="0" collapsed="false">
      <c r="A129" s="20"/>
      <c r="B129" s="19"/>
      <c r="C129" s="19"/>
      <c r="D129" s="31"/>
      <c r="E129" s="19"/>
    </row>
    <row r="130" customFormat="false" ht="15" hidden="false" customHeight="false" outlineLevel="0" collapsed="false">
      <c r="A130" s="20"/>
      <c r="B130" s="19"/>
      <c r="C130" s="19"/>
      <c r="D130" s="31"/>
      <c r="E130" s="19"/>
    </row>
    <row r="131" customFormat="false" ht="15" hidden="false" customHeight="false" outlineLevel="0" collapsed="false">
      <c r="A131" s="20"/>
      <c r="B131" s="19"/>
      <c r="C131" s="19"/>
      <c r="D131" s="31"/>
      <c r="E131" s="19"/>
    </row>
    <row r="132" customFormat="false" ht="15" hidden="false" customHeight="false" outlineLevel="0" collapsed="false">
      <c r="A132" s="20"/>
      <c r="B132" s="19"/>
      <c r="C132" s="19"/>
      <c r="D132" s="31"/>
      <c r="E132" s="19"/>
    </row>
    <row r="133" customFormat="false" ht="15" hidden="false" customHeight="false" outlineLevel="0" collapsed="false">
      <c r="A133" s="20"/>
      <c r="B133" s="19"/>
      <c r="C133" s="19"/>
      <c r="D133" s="31"/>
      <c r="E133" s="19"/>
    </row>
    <row r="134" customFormat="false" ht="15" hidden="false" customHeight="false" outlineLevel="0" collapsed="false">
      <c r="A134" s="20"/>
      <c r="B134" s="19"/>
      <c r="C134" s="19"/>
      <c r="D134" s="31"/>
      <c r="E134" s="19"/>
    </row>
    <row r="135" customFormat="false" ht="15" hidden="false" customHeight="false" outlineLevel="0" collapsed="false">
      <c r="A135" s="20"/>
      <c r="B135" s="19"/>
      <c r="C135" s="19"/>
      <c r="D135" s="31"/>
      <c r="E135" s="19"/>
    </row>
    <row r="136" customFormat="false" ht="15" hidden="false" customHeight="false" outlineLevel="0" collapsed="false">
      <c r="A136" s="20"/>
      <c r="B136" s="19"/>
      <c r="C136" s="19"/>
      <c r="D136" s="31"/>
      <c r="E136" s="19"/>
    </row>
    <row r="137" customFormat="false" ht="15" hidden="false" customHeight="false" outlineLevel="0" collapsed="false">
      <c r="A137" s="20"/>
      <c r="B137" s="19"/>
      <c r="C137" s="19"/>
      <c r="D137" s="31"/>
      <c r="E137" s="19"/>
    </row>
    <row r="138" customFormat="false" ht="15" hidden="false" customHeight="false" outlineLevel="0" collapsed="false">
      <c r="A138" s="20"/>
      <c r="B138" s="19"/>
      <c r="C138" s="19"/>
      <c r="D138" s="31"/>
      <c r="E138" s="19"/>
    </row>
    <row r="139" customFormat="false" ht="15" hidden="false" customHeight="false" outlineLevel="0" collapsed="false">
      <c r="A139" s="20"/>
      <c r="B139" s="19"/>
      <c r="C139" s="19"/>
      <c r="D139" s="31"/>
      <c r="E139" s="19"/>
    </row>
    <row r="140" customFormat="false" ht="15" hidden="false" customHeight="false" outlineLevel="0" collapsed="false">
      <c r="A140" s="20"/>
      <c r="B140" s="19"/>
      <c r="C140" s="19"/>
      <c r="D140" s="31"/>
      <c r="E140" s="19"/>
    </row>
    <row r="141" customFormat="false" ht="15" hidden="false" customHeight="false" outlineLevel="0" collapsed="false">
      <c r="A141" s="20"/>
      <c r="B141" s="19"/>
      <c r="C141" s="19"/>
      <c r="D141" s="31"/>
      <c r="E141" s="19"/>
    </row>
    <row r="142" customFormat="false" ht="15" hidden="false" customHeight="false" outlineLevel="0" collapsed="false">
      <c r="A142" s="20"/>
      <c r="B142" s="19"/>
      <c r="C142" s="19"/>
      <c r="D142" s="31"/>
      <c r="E142" s="19"/>
    </row>
    <row r="143" customFormat="false" ht="15" hidden="false" customHeight="false" outlineLevel="0" collapsed="false">
      <c r="A143" s="20"/>
      <c r="B143" s="19"/>
      <c r="C143" s="19"/>
      <c r="D143" s="31"/>
      <c r="E143" s="19"/>
    </row>
    <row r="144" customFormat="false" ht="15" hidden="false" customHeight="false" outlineLevel="0" collapsed="false">
      <c r="A144" s="20"/>
      <c r="B144" s="19"/>
      <c r="C144" s="19"/>
      <c r="D144" s="31"/>
      <c r="E144" s="19"/>
    </row>
    <row r="145" customFormat="false" ht="15" hidden="false" customHeight="false" outlineLevel="0" collapsed="false">
      <c r="A145" s="20"/>
      <c r="B145" s="19"/>
      <c r="C145" s="19"/>
      <c r="D145" s="31"/>
      <c r="E145" s="19"/>
    </row>
    <row r="146" customFormat="false" ht="15" hidden="false" customHeight="false" outlineLevel="0" collapsed="false">
      <c r="A146" s="20"/>
      <c r="B146" s="19"/>
      <c r="C146" s="19"/>
      <c r="D146" s="31"/>
      <c r="E146" s="19"/>
    </row>
    <row r="147" customFormat="false" ht="15" hidden="false" customHeight="false" outlineLevel="0" collapsed="false">
      <c r="A147" s="20"/>
      <c r="B147" s="19"/>
      <c r="C147" s="19"/>
      <c r="D147" s="31"/>
      <c r="E147" s="19"/>
    </row>
    <row r="148" customFormat="false" ht="15" hidden="false" customHeight="false" outlineLevel="0" collapsed="false">
      <c r="A148" s="20"/>
      <c r="B148" s="19"/>
      <c r="C148" s="19"/>
      <c r="D148" s="31"/>
      <c r="E148" s="19"/>
    </row>
    <row r="149" customFormat="false" ht="15" hidden="false" customHeight="false" outlineLevel="0" collapsed="false">
      <c r="A149" s="20"/>
      <c r="B149" s="19"/>
      <c r="C149" s="19"/>
      <c r="D149" s="31"/>
      <c r="E149" s="19"/>
    </row>
    <row r="150" customFormat="false" ht="15" hidden="false" customHeight="false" outlineLevel="0" collapsed="false">
      <c r="A150" s="20"/>
      <c r="B150" s="19"/>
      <c r="C150" s="19"/>
      <c r="D150" s="31"/>
      <c r="E150" s="19"/>
    </row>
    <row r="151" customFormat="false" ht="15" hidden="false" customHeight="false" outlineLevel="0" collapsed="false">
      <c r="A151" s="20"/>
      <c r="B151" s="19"/>
      <c r="C151" s="19"/>
      <c r="D151" s="31"/>
      <c r="E151" s="19"/>
    </row>
    <row r="152" customFormat="false" ht="15" hidden="false" customHeight="false" outlineLevel="0" collapsed="false">
      <c r="A152" s="20"/>
      <c r="B152" s="19"/>
      <c r="C152" s="19"/>
      <c r="D152" s="31"/>
      <c r="E152" s="19"/>
    </row>
    <row r="153" customFormat="false" ht="15" hidden="false" customHeight="false" outlineLevel="0" collapsed="false">
      <c r="A153" s="20"/>
      <c r="B153" s="19"/>
      <c r="C153" s="19"/>
      <c r="D153" s="31"/>
      <c r="E153" s="19"/>
    </row>
    <row r="154" customFormat="false" ht="15" hidden="false" customHeight="false" outlineLevel="0" collapsed="false">
      <c r="A154" s="20"/>
      <c r="B154" s="19"/>
      <c r="C154" s="19"/>
      <c r="D154" s="31"/>
      <c r="E154" s="19"/>
    </row>
    <row r="155" customFormat="false" ht="15" hidden="false" customHeight="false" outlineLevel="0" collapsed="false">
      <c r="A155" s="20"/>
      <c r="B155" s="19"/>
      <c r="C155" s="19"/>
      <c r="D155" s="31"/>
      <c r="E155" s="19"/>
    </row>
    <row r="156" customFormat="false" ht="15" hidden="false" customHeight="false" outlineLevel="0" collapsed="false">
      <c r="A156" s="20"/>
      <c r="B156" s="19"/>
      <c r="C156" s="19"/>
      <c r="D156" s="31"/>
      <c r="E156" s="19"/>
    </row>
    <row r="157" customFormat="false" ht="15" hidden="false" customHeight="false" outlineLevel="0" collapsed="false">
      <c r="A157" s="20"/>
      <c r="B157" s="19"/>
      <c r="C157" s="19"/>
      <c r="D157" s="31"/>
      <c r="E157" s="19"/>
    </row>
    <row r="158" customFormat="false" ht="15" hidden="false" customHeight="false" outlineLevel="0" collapsed="false">
      <c r="A158" s="20"/>
      <c r="B158" s="19"/>
      <c r="C158" s="19"/>
      <c r="D158" s="31"/>
      <c r="E158" s="19"/>
    </row>
    <row r="159" customFormat="false" ht="15" hidden="false" customHeight="false" outlineLevel="0" collapsed="false">
      <c r="A159" s="20"/>
      <c r="B159" s="19"/>
      <c r="C159" s="19"/>
      <c r="D159" s="31"/>
      <c r="E159" s="19"/>
    </row>
    <row r="160" customFormat="false" ht="15" hidden="false" customHeight="false" outlineLevel="0" collapsed="false">
      <c r="A160" s="20"/>
      <c r="B160" s="19"/>
      <c r="C160" s="19"/>
      <c r="D160" s="31"/>
      <c r="E160" s="19"/>
    </row>
    <row r="161" customFormat="false" ht="15" hidden="false" customHeight="false" outlineLevel="0" collapsed="false">
      <c r="A161" s="20"/>
      <c r="B161" s="19"/>
      <c r="C161" s="19"/>
      <c r="D161" s="31"/>
      <c r="E161" s="19"/>
    </row>
    <row r="162" customFormat="false" ht="15" hidden="false" customHeight="false" outlineLevel="0" collapsed="false">
      <c r="A162" s="20"/>
      <c r="B162" s="19"/>
      <c r="C162" s="19"/>
      <c r="D162" s="31"/>
      <c r="E162" s="19"/>
    </row>
    <row r="163" customFormat="false" ht="15" hidden="false" customHeight="false" outlineLevel="0" collapsed="false">
      <c r="A163" s="20"/>
      <c r="B163" s="19"/>
      <c r="C163" s="19"/>
      <c r="D163" s="31"/>
      <c r="E163" s="19"/>
    </row>
    <row r="164" customFormat="false" ht="15" hidden="false" customHeight="false" outlineLevel="0" collapsed="false">
      <c r="A164" s="20"/>
      <c r="B164" s="19"/>
      <c r="C164" s="19"/>
      <c r="D164" s="31"/>
      <c r="E164" s="19"/>
    </row>
    <row r="165" customFormat="false" ht="15" hidden="false" customHeight="false" outlineLevel="0" collapsed="false">
      <c r="A165" s="20"/>
      <c r="B165" s="19"/>
      <c r="C165" s="19"/>
      <c r="D165" s="31"/>
      <c r="E165" s="19"/>
    </row>
    <row r="166" customFormat="false" ht="15" hidden="false" customHeight="false" outlineLevel="0" collapsed="false">
      <c r="A166" s="20"/>
      <c r="B166" s="19"/>
      <c r="C166" s="19"/>
      <c r="D166" s="31"/>
      <c r="E166" s="19"/>
    </row>
    <row r="167" customFormat="false" ht="15" hidden="false" customHeight="false" outlineLevel="0" collapsed="false">
      <c r="A167" s="20"/>
      <c r="B167" s="19"/>
      <c r="C167" s="19"/>
      <c r="D167" s="31"/>
      <c r="E167" s="19"/>
    </row>
    <row r="168" customFormat="false" ht="15" hidden="false" customHeight="false" outlineLevel="0" collapsed="false">
      <c r="A168" s="20"/>
      <c r="B168" s="19"/>
      <c r="C168" s="19"/>
      <c r="D168" s="31"/>
      <c r="E168" s="19"/>
    </row>
    <row r="169" customFormat="false" ht="15" hidden="false" customHeight="false" outlineLevel="0" collapsed="false">
      <c r="A169" s="20"/>
      <c r="B169" s="19"/>
      <c r="C169" s="19"/>
      <c r="D169" s="31"/>
      <c r="E169" s="19"/>
    </row>
    <row r="170" customFormat="false" ht="15" hidden="false" customHeight="false" outlineLevel="0" collapsed="false">
      <c r="A170" s="20"/>
      <c r="B170" s="19"/>
      <c r="C170" s="19"/>
      <c r="D170" s="31"/>
      <c r="E170" s="19"/>
    </row>
    <row r="171" customFormat="false" ht="15" hidden="false" customHeight="false" outlineLevel="0" collapsed="false">
      <c r="A171" s="20"/>
      <c r="B171" s="19"/>
      <c r="C171" s="19"/>
      <c r="D171" s="31"/>
      <c r="E171" s="19"/>
    </row>
    <row r="172" customFormat="false" ht="15" hidden="false" customHeight="false" outlineLevel="0" collapsed="false">
      <c r="A172" s="20"/>
      <c r="B172" s="19"/>
      <c r="C172" s="19"/>
      <c r="D172" s="31"/>
      <c r="E172" s="19"/>
    </row>
    <row r="173" customFormat="false" ht="15" hidden="false" customHeight="false" outlineLevel="0" collapsed="false">
      <c r="A173" s="20"/>
      <c r="B173" s="19"/>
      <c r="C173" s="19"/>
      <c r="D173" s="31"/>
      <c r="E173" s="19"/>
    </row>
    <row r="174" customFormat="false" ht="15" hidden="false" customHeight="false" outlineLevel="0" collapsed="false">
      <c r="A174" s="20"/>
      <c r="B174" s="19"/>
      <c r="C174" s="19"/>
      <c r="D174" s="31"/>
      <c r="E174" s="19"/>
    </row>
    <row r="175" customFormat="false" ht="15" hidden="false" customHeight="false" outlineLevel="0" collapsed="false">
      <c r="A175" s="20"/>
      <c r="B175" s="19"/>
      <c r="C175" s="19"/>
      <c r="D175" s="31"/>
      <c r="E175" s="19"/>
    </row>
    <row r="176" customFormat="false" ht="15" hidden="false" customHeight="false" outlineLevel="0" collapsed="false">
      <c r="A176" s="20"/>
      <c r="B176" s="19"/>
      <c r="C176" s="19"/>
      <c r="D176" s="31"/>
      <c r="E176" s="19"/>
    </row>
    <row r="177" customFormat="false" ht="15" hidden="false" customHeight="false" outlineLevel="0" collapsed="false">
      <c r="A177" s="20"/>
      <c r="B177" s="19"/>
      <c r="C177" s="19"/>
      <c r="D177" s="31"/>
      <c r="E177" s="19"/>
    </row>
    <row r="178" customFormat="false" ht="15" hidden="false" customHeight="false" outlineLevel="0" collapsed="false">
      <c r="A178" s="20"/>
      <c r="B178" s="19"/>
      <c r="C178" s="19"/>
      <c r="D178" s="31"/>
      <c r="E178" s="19"/>
    </row>
    <row r="179" customFormat="false" ht="15" hidden="false" customHeight="false" outlineLevel="0" collapsed="false">
      <c r="A179" s="20"/>
      <c r="B179" s="19"/>
      <c r="C179" s="19"/>
      <c r="D179" s="31"/>
      <c r="E179" s="19"/>
    </row>
    <row r="180" customFormat="false" ht="15" hidden="false" customHeight="false" outlineLevel="0" collapsed="false">
      <c r="A180" s="20"/>
      <c r="B180" s="19"/>
      <c r="C180" s="19"/>
      <c r="D180" s="31"/>
      <c r="E180" s="19"/>
    </row>
    <row r="181" customFormat="false" ht="15" hidden="false" customHeight="false" outlineLevel="0" collapsed="false">
      <c r="A181" s="20"/>
      <c r="B181" s="19"/>
      <c r="C181" s="19"/>
      <c r="D181" s="31"/>
      <c r="E181" s="19"/>
    </row>
    <row r="182" customFormat="false" ht="15" hidden="false" customHeight="false" outlineLevel="0" collapsed="false">
      <c r="A182" s="20"/>
      <c r="B182" s="19"/>
      <c r="C182" s="19"/>
      <c r="D182" s="31"/>
      <c r="E182" s="19"/>
    </row>
    <row r="183" customFormat="false" ht="15" hidden="false" customHeight="false" outlineLevel="0" collapsed="false">
      <c r="A183" s="20"/>
      <c r="B183" s="19"/>
      <c r="C183" s="19"/>
      <c r="D183" s="31"/>
      <c r="E183" s="19"/>
    </row>
    <row r="184" customFormat="false" ht="15" hidden="false" customHeight="false" outlineLevel="0" collapsed="false">
      <c r="A184" s="20"/>
      <c r="B184" s="19"/>
      <c r="C184" s="19"/>
      <c r="D184" s="31"/>
      <c r="E184" s="19"/>
    </row>
    <row r="185" customFormat="false" ht="15" hidden="false" customHeight="false" outlineLevel="0" collapsed="false">
      <c r="A185" s="20"/>
      <c r="B185" s="19"/>
      <c r="C185" s="19"/>
      <c r="D185" s="31"/>
      <c r="E185" s="19"/>
    </row>
    <row r="186" customFormat="false" ht="15" hidden="false" customHeight="false" outlineLevel="0" collapsed="false">
      <c r="A186" s="20"/>
      <c r="B186" s="19"/>
      <c r="C186" s="19"/>
      <c r="D186" s="31"/>
      <c r="E186" s="19"/>
    </row>
    <row r="187" customFormat="false" ht="15" hidden="false" customHeight="false" outlineLevel="0" collapsed="false">
      <c r="A187" s="20"/>
      <c r="B187" s="19"/>
      <c r="C187" s="19"/>
      <c r="D187" s="31"/>
      <c r="E187" s="19"/>
    </row>
    <row r="188" customFormat="false" ht="15" hidden="false" customHeight="false" outlineLevel="0" collapsed="false">
      <c r="A188" s="20"/>
      <c r="B188" s="19"/>
      <c r="C188" s="19"/>
      <c r="D188" s="31"/>
      <c r="E188" s="19"/>
    </row>
    <row r="189" customFormat="false" ht="15" hidden="false" customHeight="false" outlineLevel="0" collapsed="false">
      <c r="A189" s="20"/>
      <c r="B189" s="19"/>
      <c r="C189" s="19"/>
      <c r="D189" s="31"/>
      <c r="E189" s="19"/>
    </row>
    <row r="190" customFormat="false" ht="15" hidden="false" customHeight="false" outlineLevel="0" collapsed="false">
      <c r="A190" s="20"/>
      <c r="B190" s="19"/>
      <c r="C190" s="19"/>
      <c r="D190" s="31"/>
      <c r="E190" s="19"/>
    </row>
    <row r="191" customFormat="false" ht="15" hidden="false" customHeight="false" outlineLevel="0" collapsed="false">
      <c r="A191" s="20"/>
      <c r="B191" s="19"/>
      <c r="C191" s="19"/>
      <c r="D191" s="31"/>
      <c r="E191" s="19"/>
    </row>
    <row r="192" customFormat="false" ht="15" hidden="false" customHeight="false" outlineLevel="0" collapsed="false">
      <c r="A192" s="20"/>
      <c r="B192" s="19"/>
      <c r="C192" s="19"/>
      <c r="D192" s="31"/>
      <c r="E192" s="19"/>
    </row>
    <row r="193" customFormat="false" ht="15" hidden="false" customHeight="false" outlineLevel="0" collapsed="false">
      <c r="A193" s="20"/>
      <c r="B193" s="19"/>
      <c r="C193" s="19"/>
      <c r="D193" s="31"/>
      <c r="E193" s="19"/>
    </row>
    <row r="194" customFormat="false" ht="15" hidden="false" customHeight="false" outlineLevel="0" collapsed="false">
      <c r="A194" s="20"/>
      <c r="B194" s="19"/>
      <c r="C194" s="19"/>
      <c r="D194" s="31"/>
      <c r="E194" s="19"/>
    </row>
    <row r="195" customFormat="false" ht="15" hidden="false" customHeight="false" outlineLevel="0" collapsed="false">
      <c r="A195" s="20"/>
      <c r="B195" s="19"/>
      <c r="C195" s="19"/>
      <c r="D195" s="31"/>
      <c r="E195" s="19"/>
    </row>
    <row r="196" customFormat="false" ht="15" hidden="false" customHeight="false" outlineLevel="0" collapsed="false">
      <c r="A196" s="20"/>
      <c r="B196" s="19"/>
      <c r="C196" s="19"/>
      <c r="D196" s="31"/>
      <c r="E196" s="19"/>
    </row>
    <row r="197" customFormat="false" ht="15" hidden="false" customHeight="false" outlineLevel="0" collapsed="false">
      <c r="A197" s="20"/>
      <c r="B197" s="19"/>
      <c r="C197" s="19"/>
      <c r="D197" s="31"/>
      <c r="E197" s="19"/>
    </row>
    <row r="198" customFormat="false" ht="15" hidden="false" customHeight="false" outlineLevel="0" collapsed="false">
      <c r="A198" s="20"/>
      <c r="B198" s="19"/>
      <c r="C198" s="19"/>
      <c r="D198" s="31"/>
      <c r="E198" s="19"/>
    </row>
    <row r="199" customFormat="false" ht="15" hidden="false" customHeight="false" outlineLevel="0" collapsed="false">
      <c r="A199" s="20"/>
      <c r="B199" s="19"/>
      <c r="C199" s="19"/>
      <c r="D199" s="31"/>
      <c r="E199" s="19"/>
    </row>
    <row r="200" customFormat="false" ht="15" hidden="false" customHeight="false" outlineLevel="0" collapsed="false">
      <c r="A200" s="20"/>
      <c r="B200" s="19"/>
      <c r="C200" s="19"/>
      <c r="D200" s="31"/>
      <c r="E200" s="19"/>
    </row>
    <row r="201" customFormat="false" ht="15" hidden="false" customHeight="false" outlineLevel="0" collapsed="false">
      <c r="A201" s="20"/>
      <c r="B201" s="19"/>
      <c r="C201" s="19"/>
      <c r="D201" s="31"/>
      <c r="E201" s="19"/>
    </row>
    <row r="202" customFormat="false" ht="15" hidden="false" customHeight="false" outlineLevel="0" collapsed="false">
      <c r="A202" s="20"/>
      <c r="B202" s="19"/>
      <c r="C202" s="19"/>
      <c r="D202" s="31"/>
      <c r="E202" s="19"/>
    </row>
    <row r="203" customFormat="false" ht="15" hidden="false" customHeight="false" outlineLevel="0" collapsed="false">
      <c r="A203" s="20"/>
      <c r="B203" s="19"/>
      <c r="C203" s="19"/>
      <c r="D203" s="31"/>
      <c r="E203" s="19"/>
    </row>
    <row r="204" customFormat="false" ht="15" hidden="false" customHeight="false" outlineLevel="0" collapsed="false">
      <c r="A204" s="20"/>
      <c r="B204" s="19"/>
      <c r="C204" s="19"/>
      <c r="D204" s="31"/>
      <c r="E204" s="19"/>
    </row>
    <row r="205" customFormat="false" ht="15" hidden="false" customHeight="false" outlineLevel="0" collapsed="false">
      <c r="A205" s="20"/>
      <c r="B205" s="19"/>
      <c r="C205" s="19"/>
      <c r="D205" s="31"/>
      <c r="E205" s="19"/>
    </row>
    <row r="206" customFormat="false" ht="15" hidden="false" customHeight="false" outlineLevel="0" collapsed="false">
      <c r="A206" s="20"/>
      <c r="B206" s="19"/>
      <c r="C206" s="19"/>
      <c r="D206" s="31"/>
      <c r="E206" s="19"/>
    </row>
    <row r="207" customFormat="false" ht="15" hidden="false" customHeight="false" outlineLevel="0" collapsed="false">
      <c r="A207" s="20"/>
      <c r="B207" s="19"/>
      <c r="C207" s="19"/>
      <c r="D207" s="31"/>
      <c r="E207" s="19"/>
    </row>
    <row r="208" customFormat="false" ht="15" hidden="false" customHeight="false" outlineLevel="0" collapsed="false">
      <c r="A208" s="20"/>
      <c r="B208" s="19"/>
      <c r="C208" s="19"/>
      <c r="D208" s="31"/>
      <c r="E208" s="19"/>
    </row>
    <row r="209" customFormat="false" ht="15" hidden="false" customHeight="false" outlineLevel="0" collapsed="false">
      <c r="A209" s="20"/>
      <c r="B209" s="19"/>
      <c r="C209" s="19"/>
      <c r="D209" s="31"/>
      <c r="E209" s="19"/>
    </row>
    <row r="210" customFormat="false" ht="15" hidden="false" customHeight="false" outlineLevel="0" collapsed="false">
      <c r="A210" s="20"/>
      <c r="B210" s="19"/>
      <c r="C210" s="19"/>
      <c r="D210" s="31"/>
      <c r="E210" s="19"/>
    </row>
    <row r="211" customFormat="false" ht="15" hidden="false" customHeight="false" outlineLevel="0" collapsed="false">
      <c r="A211" s="20"/>
      <c r="B211" s="19"/>
      <c r="C211" s="19"/>
      <c r="D211" s="31"/>
      <c r="E211" s="19"/>
    </row>
    <row r="212" customFormat="false" ht="15" hidden="false" customHeight="false" outlineLevel="0" collapsed="false">
      <c r="A212" s="20"/>
      <c r="B212" s="19"/>
      <c r="C212" s="19"/>
      <c r="D212" s="31"/>
      <c r="E212" s="19"/>
    </row>
    <row r="213" customFormat="false" ht="15" hidden="false" customHeight="false" outlineLevel="0" collapsed="false">
      <c r="A213" s="20"/>
      <c r="B213" s="19"/>
      <c r="C213" s="19"/>
      <c r="D213" s="31"/>
      <c r="E213" s="19"/>
    </row>
    <row r="214" customFormat="false" ht="15" hidden="false" customHeight="false" outlineLevel="0" collapsed="false">
      <c r="A214" s="20"/>
      <c r="B214" s="19"/>
      <c r="C214" s="19"/>
      <c r="D214" s="31"/>
      <c r="E214" s="19"/>
    </row>
    <row r="215" customFormat="false" ht="15" hidden="false" customHeight="false" outlineLevel="0" collapsed="false">
      <c r="A215" s="20"/>
      <c r="B215" s="19"/>
      <c r="C215" s="19"/>
      <c r="D215" s="31"/>
      <c r="E215" s="19"/>
    </row>
    <row r="216" customFormat="false" ht="15" hidden="false" customHeight="false" outlineLevel="0" collapsed="false">
      <c r="A216" s="20"/>
      <c r="B216" s="19"/>
      <c r="C216" s="19"/>
      <c r="D216" s="31"/>
      <c r="E216" s="19"/>
    </row>
    <row r="217" customFormat="false" ht="15" hidden="false" customHeight="false" outlineLevel="0" collapsed="false">
      <c r="A217" s="20"/>
      <c r="B217" s="19"/>
      <c r="C217" s="19"/>
      <c r="D217" s="31"/>
      <c r="E217" s="19"/>
    </row>
    <row r="218" customFormat="false" ht="15" hidden="false" customHeight="false" outlineLevel="0" collapsed="false">
      <c r="A218" s="20"/>
      <c r="B218" s="19"/>
      <c r="C218" s="19"/>
      <c r="D218" s="31"/>
      <c r="E218" s="19"/>
    </row>
    <row r="219" customFormat="false" ht="15" hidden="false" customHeight="false" outlineLevel="0" collapsed="false">
      <c r="A219" s="20"/>
      <c r="B219" s="19"/>
      <c r="C219" s="19"/>
      <c r="D219" s="31"/>
      <c r="E219" s="19"/>
    </row>
    <row r="220" customFormat="false" ht="15" hidden="false" customHeight="false" outlineLevel="0" collapsed="false">
      <c r="A220" s="20"/>
      <c r="B220" s="19"/>
      <c r="C220" s="19"/>
      <c r="D220" s="31"/>
      <c r="E220" s="19"/>
    </row>
    <row r="221" customFormat="false" ht="15" hidden="false" customHeight="false" outlineLevel="0" collapsed="false">
      <c r="A221" s="20"/>
      <c r="B221" s="19"/>
      <c r="C221" s="19"/>
      <c r="D221" s="31"/>
      <c r="E221" s="19"/>
    </row>
    <row r="222" customFormat="false" ht="15" hidden="false" customHeight="false" outlineLevel="0" collapsed="false">
      <c r="A222" s="20"/>
      <c r="B222" s="19"/>
      <c r="C222" s="19"/>
      <c r="D222" s="31"/>
      <c r="E222" s="19"/>
    </row>
    <row r="223" customFormat="false" ht="15" hidden="false" customHeight="false" outlineLevel="0" collapsed="false">
      <c r="A223" s="20"/>
      <c r="B223" s="19"/>
      <c r="C223" s="19"/>
      <c r="D223" s="31"/>
      <c r="E223" s="19"/>
    </row>
    <row r="224" customFormat="false" ht="15" hidden="false" customHeight="false" outlineLevel="0" collapsed="false">
      <c r="A224" s="20"/>
      <c r="B224" s="19"/>
      <c r="C224" s="19"/>
      <c r="D224" s="31"/>
      <c r="E224" s="19"/>
    </row>
    <row r="225" customFormat="false" ht="15" hidden="false" customHeight="false" outlineLevel="0" collapsed="false">
      <c r="A225" s="20"/>
      <c r="B225" s="19"/>
      <c r="C225" s="19"/>
      <c r="D225" s="31"/>
      <c r="E225" s="19"/>
    </row>
    <row r="226" customFormat="false" ht="15" hidden="false" customHeight="false" outlineLevel="0" collapsed="false">
      <c r="A226" s="20"/>
      <c r="B226" s="19"/>
      <c r="C226" s="19"/>
      <c r="D226" s="31"/>
      <c r="E226" s="19"/>
    </row>
    <row r="227" customFormat="false" ht="15" hidden="false" customHeight="false" outlineLevel="0" collapsed="false">
      <c r="A227" s="20"/>
      <c r="B227" s="19"/>
      <c r="C227" s="19"/>
      <c r="D227" s="31"/>
      <c r="E227" s="19"/>
    </row>
    <row r="228" customFormat="false" ht="15" hidden="false" customHeight="false" outlineLevel="0" collapsed="false">
      <c r="A228" s="20"/>
      <c r="B228" s="19"/>
      <c r="C228" s="19"/>
      <c r="D228" s="31"/>
      <c r="E228" s="19"/>
    </row>
    <row r="229" customFormat="false" ht="15" hidden="false" customHeight="false" outlineLevel="0" collapsed="false">
      <c r="A229" s="20"/>
      <c r="B229" s="19"/>
      <c r="C229" s="19"/>
      <c r="D229" s="31"/>
      <c r="E229" s="19"/>
    </row>
    <row r="230" customFormat="false" ht="15" hidden="false" customHeight="false" outlineLevel="0" collapsed="false">
      <c r="A230" s="20"/>
      <c r="B230" s="19"/>
      <c r="C230" s="19"/>
      <c r="D230" s="31"/>
      <c r="E230" s="19"/>
    </row>
    <row r="231" customFormat="false" ht="15" hidden="false" customHeight="false" outlineLevel="0" collapsed="false">
      <c r="A231" s="20"/>
      <c r="B231" s="19"/>
      <c r="C231" s="19"/>
      <c r="D231" s="31"/>
      <c r="E231" s="19"/>
    </row>
    <row r="232" customFormat="false" ht="15" hidden="false" customHeight="false" outlineLevel="0" collapsed="false">
      <c r="A232" s="20"/>
      <c r="B232" s="19"/>
      <c r="C232" s="19"/>
      <c r="D232" s="31"/>
      <c r="E232" s="19"/>
    </row>
    <row r="233" customFormat="false" ht="15" hidden="false" customHeight="false" outlineLevel="0" collapsed="false">
      <c r="A233" s="20"/>
      <c r="B233" s="19"/>
      <c r="C233" s="19"/>
      <c r="D233" s="31"/>
      <c r="E233" s="19"/>
    </row>
    <row r="234" customFormat="false" ht="15" hidden="false" customHeight="false" outlineLevel="0" collapsed="false">
      <c r="A234" s="20"/>
      <c r="B234" s="19"/>
      <c r="C234" s="19"/>
      <c r="D234" s="31"/>
      <c r="E234" s="19"/>
    </row>
    <row r="235" customFormat="false" ht="15" hidden="false" customHeight="false" outlineLevel="0" collapsed="false">
      <c r="A235" s="20"/>
      <c r="B235" s="19"/>
      <c r="C235" s="19"/>
      <c r="D235" s="31"/>
      <c r="E235" s="19"/>
    </row>
    <row r="236" customFormat="false" ht="15" hidden="false" customHeight="false" outlineLevel="0" collapsed="false">
      <c r="A236" s="20"/>
      <c r="B236" s="19"/>
      <c r="C236" s="19"/>
      <c r="D236" s="31"/>
      <c r="E236" s="19"/>
    </row>
    <row r="237" customFormat="false" ht="15" hidden="false" customHeight="false" outlineLevel="0" collapsed="false">
      <c r="A237" s="20"/>
      <c r="B237" s="19"/>
      <c r="C237" s="19"/>
      <c r="D237" s="31"/>
      <c r="E237" s="19"/>
    </row>
    <row r="238" customFormat="false" ht="15" hidden="false" customHeight="false" outlineLevel="0" collapsed="false">
      <c r="A238" s="20"/>
      <c r="B238" s="19"/>
      <c r="C238" s="19"/>
      <c r="D238" s="31"/>
      <c r="E238" s="19"/>
    </row>
    <row r="239" customFormat="false" ht="15" hidden="false" customHeight="false" outlineLevel="0" collapsed="false">
      <c r="A239" s="20"/>
      <c r="B239" s="19"/>
      <c r="C239" s="19"/>
      <c r="D239" s="31"/>
      <c r="E239" s="19"/>
    </row>
    <row r="240" customFormat="false" ht="15" hidden="false" customHeight="false" outlineLevel="0" collapsed="false">
      <c r="A240" s="20"/>
      <c r="B240" s="19"/>
      <c r="C240" s="19"/>
      <c r="D240" s="31"/>
      <c r="E240" s="19"/>
    </row>
    <row r="241" customFormat="false" ht="15" hidden="false" customHeight="false" outlineLevel="0" collapsed="false">
      <c r="A241" s="20"/>
      <c r="B241" s="19"/>
      <c r="C241" s="19"/>
      <c r="D241" s="31"/>
      <c r="E241" s="19"/>
    </row>
    <row r="242" customFormat="false" ht="15" hidden="false" customHeight="false" outlineLevel="0" collapsed="false">
      <c r="A242" s="20"/>
      <c r="B242" s="19"/>
      <c r="C242" s="19"/>
      <c r="D242" s="31"/>
      <c r="E242" s="19"/>
    </row>
    <row r="243" customFormat="false" ht="15" hidden="false" customHeight="false" outlineLevel="0" collapsed="false">
      <c r="A243" s="20"/>
      <c r="B243" s="19"/>
      <c r="C243" s="19"/>
      <c r="D243" s="31"/>
      <c r="E243" s="19"/>
    </row>
    <row r="244" customFormat="false" ht="15" hidden="false" customHeight="false" outlineLevel="0" collapsed="false">
      <c r="A244" s="20"/>
      <c r="B244" s="19"/>
      <c r="C244" s="19"/>
      <c r="D244" s="31"/>
      <c r="E244" s="19"/>
    </row>
    <row r="245" customFormat="false" ht="15" hidden="false" customHeight="false" outlineLevel="0" collapsed="false">
      <c r="A245" s="20"/>
      <c r="B245" s="19"/>
      <c r="C245" s="19"/>
      <c r="D245" s="31"/>
      <c r="E245" s="19"/>
    </row>
    <row r="246" customFormat="false" ht="15" hidden="false" customHeight="false" outlineLevel="0" collapsed="false">
      <c r="A246" s="20"/>
      <c r="B246" s="19"/>
      <c r="C246" s="19"/>
      <c r="D246" s="31"/>
      <c r="E246" s="19"/>
    </row>
    <row r="247" customFormat="false" ht="15" hidden="false" customHeight="false" outlineLevel="0" collapsed="false">
      <c r="A247" s="20"/>
      <c r="B247" s="19"/>
      <c r="C247" s="19"/>
      <c r="D247" s="31"/>
      <c r="E247" s="19"/>
    </row>
    <row r="248" customFormat="false" ht="15" hidden="false" customHeight="false" outlineLevel="0" collapsed="false">
      <c r="A248" s="20"/>
      <c r="B248" s="19"/>
      <c r="C248" s="19"/>
      <c r="D248" s="31"/>
      <c r="E248" s="19"/>
    </row>
    <row r="249" customFormat="false" ht="15" hidden="false" customHeight="false" outlineLevel="0" collapsed="false">
      <c r="A249" s="20"/>
      <c r="B249" s="19"/>
      <c r="C249" s="19"/>
      <c r="D249" s="31"/>
      <c r="E249" s="19"/>
    </row>
    <row r="250" customFormat="false" ht="15" hidden="false" customHeight="false" outlineLevel="0" collapsed="false">
      <c r="A250" s="20"/>
      <c r="B250" s="19"/>
      <c r="C250" s="19"/>
      <c r="D250" s="31"/>
      <c r="E250" s="19"/>
    </row>
    <row r="251" customFormat="false" ht="15" hidden="false" customHeight="false" outlineLevel="0" collapsed="false">
      <c r="A251" s="20"/>
      <c r="B251" s="19"/>
      <c r="C251" s="19"/>
      <c r="D251" s="31"/>
      <c r="E251" s="19"/>
    </row>
    <row r="252" customFormat="false" ht="15" hidden="false" customHeight="false" outlineLevel="0" collapsed="false">
      <c r="A252" s="20"/>
      <c r="B252" s="19"/>
      <c r="C252" s="19"/>
      <c r="D252" s="31"/>
      <c r="E252" s="19"/>
    </row>
    <row r="253" customFormat="false" ht="15" hidden="false" customHeight="false" outlineLevel="0" collapsed="false">
      <c r="A253" s="20"/>
      <c r="B253" s="19"/>
      <c r="C253" s="19"/>
      <c r="D253" s="31"/>
      <c r="E253" s="19"/>
    </row>
    <row r="254" customFormat="false" ht="15" hidden="false" customHeight="false" outlineLevel="0" collapsed="false">
      <c r="A254" s="20"/>
      <c r="B254" s="19"/>
      <c r="C254" s="19"/>
      <c r="D254" s="31"/>
      <c r="E254" s="19"/>
    </row>
    <row r="255" customFormat="false" ht="15" hidden="false" customHeight="false" outlineLevel="0" collapsed="false">
      <c r="A255" s="20"/>
      <c r="B255" s="19"/>
      <c r="C255" s="19"/>
      <c r="D255" s="31"/>
      <c r="E255" s="19"/>
    </row>
    <row r="256" customFormat="false" ht="15" hidden="false" customHeight="false" outlineLevel="0" collapsed="false">
      <c r="A256" s="20"/>
      <c r="B256" s="19"/>
      <c r="C256" s="19"/>
      <c r="D256" s="31"/>
      <c r="E256" s="19"/>
    </row>
    <row r="257" customFormat="false" ht="15" hidden="false" customHeight="false" outlineLevel="0" collapsed="false">
      <c r="A257" s="20"/>
      <c r="B257" s="19"/>
      <c r="C257" s="19"/>
      <c r="D257" s="31"/>
      <c r="E257" s="19"/>
    </row>
    <row r="258" customFormat="false" ht="15" hidden="false" customHeight="false" outlineLevel="0" collapsed="false">
      <c r="A258" s="20"/>
      <c r="B258" s="19"/>
      <c r="C258" s="19"/>
      <c r="D258" s="31"/>
      <c r="E258" s="19"/>
    </row>
    <row r="259" customFormat="false" ht="15" hidden="false" customHeight="false" outlineLevel="0" collapsed="false">
      <c r="A259" s="20"/>
      <c r="B259" s="19"/>
      <c r="C259" s="19"/>
      <c r="D259" s="31"/>
      <c r="E259" s="19"/>
    </row>
    <row r="260" customFormat="false" ht="15" hidden="false" customHeight="false" outlineLevel="0" collapsed="false">
      <c r="A260" s="20"/>
      <c r="B260" s="19"/>
      <c r="C260" s="19"/>
      <c r="D260" s="31"/>
      <c r="E260" s="19"/>
    </row>
    <row r="261" customFormat="false" ht="15" hidden="false" customHeight="false" outlineLevel="0" collapsed="false">
      <c r="A261" s="20"/>
      <c r="B261" s="19"/>
      <c r="C261" s="19"/>
      <c r="D261" s="31"/>
      <c r="E261" s="19"/>
    </row>
    <row r="262" customFormat="false" ht="15" hidden="false" customHeight="false" outlineLevel="0" collapsed="false">
      <c r="A262" s="20"/>
      <c r="B262" s="19"/>
      <c r="C262" s="19"/>
      <c r="D262" s="31"/>
      <c r="E262" s="19"/>
    </row>
    <row r="263" customFormat="false" ht="15" hidden="false" customHeight="false" outlineLevel="0" collapsed="false">
      <c r="A263" s="20"/>
      <c r="B263" s="19"/>
      <c r="C263" s="19"/>
      <c r="D263" s="31"/>
      <c r="E263" s="19"/>
    </row>
    <row r="264" customFormat="false" ht="15" hidden="false" customHeight="false" outlineLevel="0" collapsed="false">
      <c r="A264" s="20"/>
      <c r="B264" s="19"/>
      <c r="C264" s="19"/>
      <c r="D264" s="31"/>
      <c r="E264" s="19"/>
    </row>
    <row r="265" customFormat="false" ht="15" hidden="false" customHeight="false" outlineLevel="0" collapsed="false">
      <c r="A265" s="20"/>
      <c r="B265" s="19"/>
      <c r="C265" s="19"/>
      <c r="D265" s="31"/>
      <c r="E265" s="19"/>
    </row>
    <row r="266" customFormat="false" ht="15" hidden="false" customHeight="false" outlineLevel="0" collapsed="false">
      <c r="A266" s="20"/>
      <c r="B266" s="19"/>
      <c r="C266" s="19"/>
      <c r="D266" s="31"/>
      <c r="E266" s="19"/>
    </row>
    <row r="267" customFormat="false" ht="15" hidden="false" customHeight="false" outlineLevel="0" collapsed="false">
      <c r="A267" s="20"/>
      <c r="B267" s="19"/>
      <c r="C267" s="19"/>
      <c r="D267" s="31"/>
      <c r="E267" s="19"/>
    </row>
    <row r="268" customFormat="false" ht="15" hidden="false" customHeight="false" outlineLevel="0" collapsed="false">
      <c r="A268" s="20"/>
      <c r="B268" s="19"/>
      <c r="C268" s="19"/>
      <c r="D268" s="31"/>
      <c r="E268" s="19"/>
    </row>
    <row r="269" customFormat="false" ht="15" hidden="false" customHeight="false" outlineLevel="0" collapsed="false">
      <c r="A269" s="20"/>
      <c r="B269" s="19"/>
      <c r="C269" s="19"/>
      <c r="D269" s="31"/>
      <c r="E269" s="19"/>
    </row>
    <row r="270" customFormat="false" ht="15" hidden="false" customHeight="false" outlineLevel="0" collapsed="false">
      <c r="A270" s="20"/>
      <c r="B270" s="19"/>
      <c r="C270" s="19"/>
      <c r="D270" s="31"/>
      <c r="E270" s="19"/>
    </row>
    <row r="271" customFormat="false" ht="15" hidden="false" customHeight="false" outlineLevel="0" collapsed="false">
      <c r="A271" s="20"/>
      <c r="B271" s="19"/>
      <c r="C271" s="19"/>
      <c r="D271" s="31"/>
      <c r="E271" s="19"/>
    </row>
    <row r="272" customFormat="false" ht="15" hidden="false" customHeight="false" outlineLevel="0" collapsed="false">
      <c r="A272" s="20"/>
      <c r="B272" s="19"/>
      <c r="C272" s="19"/>
      <c r="D272" s="31"/>
      <c r="E272" s="19"/>
    </row>
    <row r="273" customFormat="false" ht="15" hidden="false" customHeight="false" outlineLevel="0" collapsed="false">
      <c r="A273" s="20"/>
      <c r="B273" s="19"/>
      <c r="C273" s="19"/>
      <c r="D273" s="31"/>
      <c r="E273" s="19"/>
    </row>
    <row r="274" customFormat="false" ht="15" hidden="false" customHeight="false" outlineLevel="0" collapsed="false">
      <c r="A274" s="20"/>
      <c r="B274" s="19"/>
      <c r="C274" s="19"/>
      <c r="D274" s="31"/>
      <c r="E274" s="19"/>
    </row>
    <row r="275" customFormat="false" ht="15" hidden="false" customHeight="false" outlineLevel="0" collapsed="false">
      <c r="A275" s="20"/>
      <c r="B275" s="19"/>
      <c r="C275" s="19"/>
      <c r="D275" s="31"/>
      <c r="E275" s="19"/>
    </row>
    <row r="276" customFormat="false" ht="15" hidden="false" customHeight="false" outlineLevel="0" collapsed="false">
      <c r="A276" s="20"/>
      <c r="B276" s="19"/>
      <c r="C276" s="19"/>
      <c r="D276" s="31"/>
      <c r="E276" s="19"/>
    </row>
    <row r="277" customFormat="false" ht="15" hidden="false" customHeight="false" outlineLevel="0" collapsed="false">
      <c r="A277" s="20"/>
      <c r="B277" s="19"/>
      <c r="C277" s="19"/>
      <c r="D277" s="31"/>
      <c r="E277" s="19"/>
    </row>
    <row r="278" customFormat="false" ht="15" hidden="false" customHeight="false" outlineLevel="0" collapsed="false">
      <c r="A278" s="20"/>
      <c r="B278" s="19"/>
      <c r="C278" s="19"/>
      <c r="D278" s="31"/>
      <c r="E278" s="19"/>
    </row>
    <row r="279" customFormat="false" ht="15" hidden="false" customHeight="false" outlineLevel="0" collapsed="false">
      <c r="A279" s="20"/>
      <c r="B279" s="19"/>
      <c r="C279" s="19"/>
      <c r="D279" s="31"/>
      <c r="E279" s="19"/>
    </row>
    <row r="280" customFormat="false" ht="15" hidden="false" customHeight="false" outlineLevel="0" collapsed="false">
      <c r="A280" s="20"/>
      <c r="B280" s="19"/>
      <c r="C280" s="19"/>
      <c r="D280" s="31"/>
      <c r="E280" s="19"/>
    </row>
    <row r="281" customFormat="false" ht="15" hidden="false" customHeight="false" outlineLevel="0" collapsed="false">
      <c r="A281" s="20"/>
      <c r="B281" s="19"/>
      <c r="C281" s="19"/>
      <c r="D281" s="31"/>
      <c r="E281" s="19"/>
    </row>
    <row r="282" customFormat="false" ht="15" hidden="false" customHeight="false" outlineLevel="0" collapsed="false">
      <c r="A282" s="20"/>
      <c r="B282" s="19"/>
      <c r="C282" s="19"/>
      <c r="D282" s="31"/>
      <c r="E282" s="19"/>
    </row>
    <row r="283" customFormat="false" ht="15" hidden="false" customHeight="false" outlineLevel="0" collapsed="false">
      <c r="A283" s="20"/>
      <c r="B283" s="19"/>
      <c r="C283" s="19"/>
      <c r="D283" s="31"/>
      <c r="E283" s="19"/>
    </row>
    <row r="284" customFormat="false" ht="15" hidden="false" customHeight="false" outlineLevel="0" collapsed="false">
      <c r="A284" s="20"/>
      <c r="B284" s="19"/>
      <c r="C284" s="19"/>
      <c r="D284" s="31"/>
      <c r="E284" s="19"/>
    </row>
    <row r="285" customFormat="false" ht="15" hidden="false" customHeight="false" outlineLevel="0" collapsed="false">
      <c r="A285" s="20"/>
      <c r="B285" s="19"/>
      <c r="C285" s="19"/>
      <c r="D285" s="31"/>
      <c r="E285" s="19"/>
    </row>
    <row r="286" customFormat="false" ht="15" hidden="false" customHeight="false" outlineLevel="0" collapsed="false">
      <c r="A286" s="20"/>
      <c r="B286" s="19"/>
      <c r="C286" s="19"/>
      <c r="D286" s="31"/>
      <c r="E286" s="19"/>
    </row>
    <row r="287" customFormat="false" ht="15" hidden="false" customHeight="false" outlineLevel="0" collapsed="false">
      <c r="A287" s="20"/>
      <c r="B287" s="19"/>
      <c r="C287" s="19"/>
      <c r="D287" s="31"/>
      <c r="E287" s="19"/>
    </row>
    <row r="288" customFormat="false" ht="15" hidden="false" customHeight="false" outlineLevel="0" collapsed="false">
      <c r="A288" s="20"/>
      <c r="B288" s="19"/>
      <c r="C288" s="19"/>
      <c r="D288" s="31"/>
      <c r="E288" s="19"/>
    </row>
    <row r="289" customFormat="false" ht="15" hidden="false" customHeight="false" outlineLevel="0" collapsed="false">
      <c r="A289" s="20"/>
      <c r="B289" s="19"/>
      <c r="C289" s="19"/>
      <c r="D289" s="31"/>
      <c r="E289" s="19"/>
    </row>
    <row r="290" customFormat="false" ht="15" hidden="false" customHeight="false" outlineLevel="0" collapsed="false">
      <c r="A290" s="20"/>
      <c r="B290" s="19"/>
      <c r="C290" s="19"/>
      <c r="D290" s="31"/>
      <c r="E290" s="19"/>
    </row>
    <row r="291" customFormat="false" ht="15" hidden="false" customHeight="false" outlineLevel="0" collapsed="false">
      <c r="A291" s="20"/>
      <c r="B291" s="19"/>
      <c r="C291" s="19"/>
      <c r="D291" s="31"/>
      <c r="E291" s="19"/>
    </row>
    <row r="292" customFormat="false" ht="15" hidden="false" customHeight="false" outlineLevel="0" collapsed="false">
      <c r="A292" s="20"/>
      <c r="B292" s="19"/>
      <c r="C292" s="19"/>
      <c r="D292" s="31"/>
      <c r="E292" s="19"/>
    </row>
    <row r="293" customFormat="false" ht="15" hidden="false" customHeight="false" outlineLevel="0" collapsed="false">
      <c r="A293" s="20"/>
      <c r="B293" s="19"/>
      <c r="C293" s="19"/>
      <c r="D293" s="31"/>
      <c r="E293" s="19"/>
    </row>
    <row r="294" customFormat="false" ht="15" hidden="false" customHeight="false" outlineLevel="0" collapsed="false">
      <c r="A294" s="20"/>
      <c r="B294" s="19"/>
      <c r="C294" s="19"/>
      <c r="D294" s="31"/>
      <c r="E294" s="19"/>
    </row>
    <row r="295" customFormat="false" ht="15" hidden="false" customHeight="false" outlineLevel="0" collapsed="false">
      <c r="A295" s="20"/>
      <c r="B295" s="19"/>
      <c r="C295" s="19"/>
      <c r="D295" s="31"/>
      <c r="E295" s="19"/>
    </row>
    <row r="296" customFormat="false" ht="15" hidden="false" customHeight="false" outlineLevel="0" collapsed="false">
      <c r="A296" s="20"/>
      <c r="B296" s="19"/>
      <c r="C296" s="19"/>
      <c r="D296" s="31"/>
      <c r="E296" s="19"/>
    </row>
    <row r="297" customFormat="false" ht="15" hidden="false" customHeight="false" outlineLevel="0" collapsed="false">
      <c r="A297" s="20"/>
      <c r="B297" s="19"/>
      <c r="C297" s="19"/>
      <c r="D297" s="31"/>
      <c r="E297" s="19"/>
    </row>
    <row r="298" customFormat="false" ht="15" hidden="false" customHeight="false" outlineLevel="0" collapsed="false">
      <c r="A298" s="20"/>
      <c r="B298" s="19"/>
      <c r="C298" s="19"/>
      <c r="D298" s="31"/>
      <c r="E298" s="19"/>
    </row>
    <row r="299" customFormat="false" ht="15" hidden="false" customHeight="false" outlineLevel="0" collapsed="false">
      <c r="A299" s="20"/>
      <c r="B299" s="19"/>
      <c r="C299" s="19"/>
      <c r="D299" s="31"/>
      <c r="E299" s="19"/>
    </row>
    <row r="300" customFormat="false" ht="15" hidden="false" customHeight="false" outlineLevel="0" collapsed="false">
      <c r="A300" s="20"/>
      <c r="B300" s="19"/>
      <c r="C300" s="19"/>
      <c r="D300" s="31"/>
      <c r="E300" s="19"/>
    </row>
    <row r="301" customFormat="false" ht="15" hidden="false" customHeight="false" outlineLevel="0" collapsed="false">
      <c r="A301" s="20"/>
      <c r="B301" s="19"/>
      <c r="C301" s="19"/>
      <c r="D301" s="31"/>
      <c r="E301" s="19"/>
    </row>
    <row r="302" customFormat="false" ht="15" hidden="false" customHeight="false" outlineLevel="0" collapsed="false">
      <c r="A302" s="20"/>
      <c r="B302" s="19"/>
      <c r="C302" s="19"/>
      <c r="D302" s="31"/>
      <c r="E302" s="19"/>
    </row>
    <row r="303" customFormat="false" ht="15" hidden="false" customHeight="false" outlineLevel="0" collapsed="false">
      <c r="A303" s="20"/>
      <c r="B303" s="19"/>
      <c r="C303" s="19"/>
      <c r="D303" s="31"/>
      <c r="E303" s="19"/>
    </row>
    <row r="304" customFormat="false" ht="15" hidden="false" customHeight="false" outlineLevel="0" collapsed="false">
      <c r="A304" s="20"/>
      <c r="B304" s="19"/>
      <c r="C304" s="19"/>
      <c r="D304" s="31"/>
      <c r="E304" s="19"/>
    </row>
    <row r="305" customFormat="false" ht="15" hidden="false" customHeight="false" outlineLevel="0" collapsed="false">
      <c r="A305" s="20"/>
      <c r="B305" s="19"/>
      <c r="C305" s="19"/>
      <c r="D305" s="31"/>
      <c r="E305" s="19"/>
    </row>
  </sheetData>
  <conditionalFormatting sqref="K13:K21">
    <cfRule type="expression" priority="2" aboveAverage="0" equalAverage="0" bottom="0" percent="0" rank="0" text="" dxfId="6">
      <formula>K13&gt;1</formula>
    </cfRule>
    <cfRule type="expression" priority="3" aboveAverage="0" equalAverage="0" bottom="0" percent="0" rank="0" text="" dxfId="1">
      <formula>AND(K13&gt;=0.8,K13&lt;=1)</formula>
    </cfRule>
  </conditionalFormatting>
  <dataValidations count="1">
    <dataValidation allowBlank="true" error="Chọn một giá trị trong danh sách." errorStyle="stop" errorTitle="Giá trị không hợp lệ" operator="between" showDropDown="false" showErrorMessage="true" showInputMessage="false" sqref="C6:C305" type="list">
      <formula1>$G$13:$G$21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M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9" min="9" style="0" width="14"/>
    <col collapsed="false" customWidth="true" hidden="false" outlineLevel="0" max="11" min="10" style="0" width="15"/>
    <col collapsed="false" customWidth="true" hidden="false" outlineLevel="0" max="12" min="12" style="0" width="9"/>
    <col collapsed="false" customWidth="true" hidden="false" outlineLevel="0" max="13" min="13" style="0" width="11"/>
  </cols>
  <sheetData>
    <row r="1" customFormat="false" ht="24" hidden="false" customHeight="true" outlineLevel="0" collapsed="false">
      <c r="A1" s="12" t="s">
        <v>134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I4" s="24" t="s">
        <v>136</v>
      </c>
      <c r="J4" s="25" t="n">
        <v>46327</v>
      </c>
    </row>
    <row r="5" customFormat="false" ht="30" hidden="false" customHeight="true" outlineLevel="0" collapsed="false">
      <c r="A5" s="4" t="s">
        <v>97</v>
      </c>
      <c r="B5" s="4" t="s">
        <v>137</v>
      </c>
      <c r="C5" s="4" t="s">
        <v>138</v>
      </c>
      <c r="D5" s="4" t="s">
        <v>139</v>
      </c>
      <c r="E5" s="4" t="s">
        <v>140</v>
      </c>
      <c r="F5" s="4" t="s">
        <v>141</v>
      </c>
      <c r="G5" s="4" t="s">
        <v>142</v>
      </c>
      <c r="I5" s="4" t="s">
        <v>137</v>
      </c>
      <c r="J5" s="4" t="s">
        <v>143</v>
      </c>
      <c r="K5" s="4" t="s">
        <v>144</v>
      </c>
      <c r="L5" s="4" t="s">
        <v>145</v>
      </c>
      <c r="M5" s="4" t="s">
        <v>146</v>
      </c>
    </row>
    <row r="6" customFormat="false" ht="15" hidden="false" customHeight="false" outlineLevel="0" collapsed="false">
      <c r="A6" s="20" t="n">
        <v>46328</v>
      </c>
      <c r="B6" s="19" t="s">
        <v>147</v>
      </c>
      <c r="C6" s="19" t="s">
        <v>148</v>
      </c>
      <c r="D6" s="19" t="s">
        <v>149</v>
      </c>
      <c r="E6" s="31" t="n">
        <v>2</v>
      </c>
      <c r="F6" s="31" t="n">
        <v>4500000</v>
      </c>
      <c r="G6" s="33" t="n">
        <f aca="false">IF(OR(E6="",F6=""),"",E6*F6)</f>
        <v>9000000</v>
      </c>
      <c r="I6" s="19" t="s">
        <v>147</v>
      </c>
      <c r="J6" s="31" t="n">
        <v>30000000</v>
      </c>
      <c r="K6" s="33" t="n">
        <f aca="false">IF(I6="","",SUMIFS($G$6:$G$505,$B$6:$B$505,I6,$A$6:$A$505,"&gt;="&amp;$J$4,$A$6:$A$505,"&lt;="&amp;EOMONTH($J$4,0)))</f>
        <v>28500000</v>
      </c>
      <c r="L6" s="34" t="n">
        <f aca="false">IF(OR(I6="",J6=""),"",IFERROR(K6/J6,0))</f>
        <v>0.95</v>
      </c>
      <c r="M6" s="18" t="str">
        <f aca="false">IF(L6="","",IF(L6&gt;=1,"Đạt",IF(L6&gt;=0.8,"Gần đạt","Chưa đạt")))</f>
        <v>Gần đạt</v>
      </c>
    </row>
    <row r="7" customFormat="false" ht="15" hidden="false" customHeight="false" outlineLevel="0" collapsed="false">
      <c r="A7" s="20" t="n">
        <v>46329</v>
      </c>
      <c r="B7" s="19" t="s">
        <v>150</v>
      </c>
      <c r="C7" s="19" t="s">
        <v>151</v>
      </c>
      <c r="D7" s="19" t="s">
        <v>152</v>
      </c>
      <c r="E7" s="31" t="n">
        <v>1</v>
      </c>
      <c r="F7" s="31" t="n">
        <v>9000000</v>
      </c>
      <c r="G7" s="33" t="n">
        <f aca="false">IF(OR(E7="",F7=""),"",E7*F7)</f>
        <v>9000000</v>
      </c>
      <c r="I7" s="19" t="s">
        <v>150</v>
      </c>
      <c r="J7" s="31" t="n">
        <v>25000000</v>
      </c>
      <c r="K7" s="33" t="n">
        <f aca="false">IF(I7="","",SUMIFS($G$6:$G$505,$B$6:$B$505,I7,$A$6:$A$505,"&gt;="&amp;$J$4,$A$6:$A$505,"&lt;="&amp;EOMONTH($J$4,0)))</f>
        <v>13500000</v>
      </c>
      <c r="L7" s="34" t="n">
        <f aca="false">IF(OR(I7="",J7=""),"",IFERROR(K7/J7,0))</f>
        <v>0.54</v>
      </c>
      <c r="M7" s="18" t="str">
        <f aca="false">IF(L7="","",IF(L7&gt;=1,"Đạt",IF(L7&gt;=0.8,"Gần đạt","Chưa đạt")))</f>
        <v>Chưa đạt</v>
      </c>
    </row>
    <row r="8" customFormat="false" ht="15" hidden="false" customHeight="false" outlineLevel="0" collapsed="false">
      <c r="A8" s="20" t="n">
        <v>46330</v>
      </c>
      <c r="B8" s="19" t="s">
        <v>153</v>
      </c>
      <c r="C8" s="19" t="s">
        <v>154</v>
      </c>
      <c r="D8" s="19" t="s">
        <v>155</v>
      </c>
      <c r="E8" s="31" t="n">
        <v>1</v>
      </c>
      <c r="F8" s="31" t="n">
        <v>6000000</v>
      </c>
      <c r="G8" s="33" t="n">
        <f aca="false">IF(OR(E8="",F8=""),"",E8*F8)</f>
        <v>6000000</v>
      </c>
      <c r="I8" s="19" t="s">
        <v>153</v>
      </c>
      <c r="J8" s="31" t="n">
        <v>30000000</v>
      </c>
      <c r="K8" s="33" t="n">
        <f aca="false">IF(I8="","",SUMIFS($G$6:$G$505,$B$6:$B$505,I8,$A$6:$A$505,"&gt;="&amp;$J$4,$A$6:$A$505,"&lt;="&amp;EOMONTH($J$4,0)))</f>
        <v>24000000</v>
      </c>
      <c r="L8" s="34" t="n">
        <f aca="false">IF(OR(I8="",J8=""),"",IFERROR(K8/J8,0))</f>
        <v>0.8</v>
      </c>
      <c r="M8" s="18" t="str">
        <f aca="false">IF(L8="","",IF(L8&gt;=1,"Đạt",IF(L8&gt;=0.8,"Gần đạt","Chưa đạt")))</f>
        <v>Gần đạt</v>
      </c>
    </row>
    <row r="9" customFormat="false" ht="15" hidden="false" customHeight="false" outlineLevel="0" collapsed="false">
      <c r="A9" s="20" t="n">
        <v>46331</v>
      </c>
      <c r="B9" s="19" t="s">
        <v>147</v>
      </c>
      <c r="C9" s="19" t="s">
        <v>156</v>
      </c>
      <c r="D9" s="19" t="s">
        <v>149</v>
      </c>
      <c r="E9" s="31" t="n">
        <v>3</v>
      </c>
      <c r="F9" s="31" t="n">
        <v>4500000</v>
      </c>
      <c r="G9" s="33" t="n">
        <f aca="false">IF(OR(E9="",F9=""),"",E9*F9)</f>
        <v>13500000</v>
      </c>
      <c r="I9" s="19" t="s">
        <v>157</v>
      </c>
      <c r="J9" s="31" t="n">
        <v>20000000</v>
      </c>
      <c r="K9" s="33" t="n">
        <f aca="false">IF(I9="","",SUMIFS($G$6:$G$505,$B$6:$B$505,I9,$A$6:$A$505,"&gt;="&amp;$J$4,$A$6:$A$505,"&lt;="&amp;EOMONTH($J$4,0)))</f>
        <v>22500000</v>
      </c>
      <c r="L9" s="34" t="n">
        <f aca="false">IF(OR(I9="",J9=""),"",IFERROR(K9/J9,0))</f>
        <v>1.125</v>
      </c>
      <c r="M9" s="18" t="str">
        <f aca="false">IF(L9="","",IF(L9&gt;=1,"Đạt",IF(L9&gt;=0.8,"Gần đạt","Chưa đạt")))</f>
        <v>Đạt</v>
      </c>
    </row>
    <row r="10" customFormat="false" ht="15" hidden="false" customHeight="false" outlineLevel="0" collapsed="false">
      <c r="A10" s="20" t="n">
        <v>46332</v>
      </c>
      <c r="B10" s="19" t="s">
        <v>157</v>
      </c>
      <c r="C10" s="19" t="s">
        <v>158</v>
      </c>
      <c r="D10" s="19" t="s">
        <v>152</v>
      </c>
      <c r="E10" s="31" t="n">
        <v>2</v>
      </c>
      <c r="F10" s="31" t="n">
        <v>9000000</v>
      </c>
      <c r="G10" s="33" t="n">
        <f aca="false">IF(OR(E10="",F10=""),"",E10*F10)</f>
        <v>18000000</v>
      </c>
      <c r="I10" s="19"/>
      <c r="J10" s="31"/>
      <c r="K10" s="33" t="str">
        <f aca="false">IF(I10="","",SUMIFS($G$6:$G$505,$B$6:$B$505,I10,$A$6:$A$505,"&gt;="&amp;$J$4,$A$6:$A$505,"&lt;="&amp;EOMONTH($J$4,0)))</f>
        <v/>
      </c>
      <c r="L10" s="34" t="str">
        <f aca="false">IF(OR(I10="",J10=""),"",IFERROR(K10/J10,0))</f>
        <v/>
      </c>
      <c r="M10" s="18" t="str">
        <f aca="false">IF(L10="","",IF(L10&gt;=1,"Đạt",IF(L10&gt;=0.8,"Gần đạt","Chưa đạt")))</f>
        <v/>
      </c>
    </row>
    <row r="11" customFormat="false" ht="15" hidden="false" customHeight="false" outlineLevel="0" collapsed="false">
      <c r="A11" s="20" t="n">
        <v>46335</v>
      </c>
      <c r="B11" s="19" t="s">
        <v>150</v>
      </c>
      <c r="C11" s="19" t="s">
        <v>159</v>
      </c>
      <c r="D11" s="19" t="s">
        <v>149</v>
      </c>
      <c r="E11" s="31" t="n">
        <v>1</v>
      </c>
      <c r="F11" s="31" t="n">
        <v>4500000</v>
      </c>
      <c r="G11" s="33" t="n">
        <f aca="false">IF(OR(E11="",F11=""),"",E11*F11)</f>
        <v>4500000</v>
      </c>
      <c r="I11" s="19"/>
      <c r="J11" s="31"/>
      <c r="K11" s="33" t="str">
        <f aca="false">IF(I11="","",SUMIFS($G$6:$G$505,$B$6:$B$505,I11,$A$6:$A$505,"&gt;="&amp;$J$4,$A$6:$A$505,"&lt;="&amp;EOMONTH($J$4,0)))</f>
        <v/>
      </c>
      <c r="L11" s="34" t="str">
        <f aca="false">IF(OR(I11="",J11=""),"",IFERROR(K11/J11,0))</f>
        <v/>
      </c>
      <c r="M11" s="18" t="str">
        <f aca="false">IF(L11="","",IF(L11&gt;=1,"Đạt",IF(L11&gt;=0.8,"Gần đạt","Chưa đạt")))</f>
        <v/>
      </c>
    </row>
    <row r="12" customFormat="false" ht="15" hidden="false" customHeight="false" outlineLevel="0" collapsed="false">
      <c r="A12" s="20" t="n">
        <v>46336</v>
      </c>
      <c r="B12" s="19" t="s">
        <v>153</v>
      </c>
      <c r="C12" s="19" t="s">
        <v>160</v>
      </c>
      <c r="D12" s="19" t="s">
        <v>152</v>
      </c>
      <c r="E12" s="31" t="n">
        <v>1</v>
      </c>
      <c r="F12" s="31" t="n">
        <v>9000000</v>
      </c>
      <c r="G12" s="33" t="n">
        <f aca="false">IF(OR(E12="",F12=""),"",E12*F12)</f>
        <v>9000000</v>
      </c>
      <c r="I12" s="19"/>
      <c r="J12" s="31"/>
      <c r="K12" s="33" t="str">
        <f aca="false">IF(I12="","",SUMIFS($G$6:$G$505,$B$6:$B$505,I12,$A$6:$A$505,"&gt;="&amp;$J$4,$A$6:$A$505,"&lt;="&amp;EOMONTH($J$4,0)))</f>
        <v/>
      </c>
      <c r="L12" s="34" t="str">
        <f aca="false">IF(OR(I12="",J12=""),"",IFERROR(K12/J12,0))</f>
        <v/>
      </c>
      <c r="M12" s="18" t="str">
        <f aca="false">IF(L12="","",IF(L12&gt;=1,"Đạt",IF(L12&gt;=0.8,"Gần đạt","Chưa đạt")))</f>
        <v/>
      </c>
    </row>
    <row r="13" customFormat="false" ht="15" hidden="false" customHeight="false" outlineLevel="0" collapsed="false">
      <c r="A13" s="20" t="n">
        <v>46337</v>
      </c>
      <c r="B13" s="19" t="s">
        <v>147</v>
      </c>
      <c r="C13" s="19" t="s">
        <v>148</v>
      </c>
      <c r="D13" s="19" t="s">
        <v>155</v>
      </c>
      <c r="E13" s="31" t="n">
        <v>1</v>
      </c>
      <c r="F13" s="31" t="n">
        <v>6000000</v>
      </c>
      <c r="G13" s="33" t="n">
        <f aca="false">IF(OR(E13="",F13=""),"",E13*F13)</f>
        <v>6000000</v>
      </c>
      <c r="I13" s="19"/>
      <c r="J13" s="31"/>
      <c r="K13" s="33" t="str">
        <f aca="false">IF(I13="","",SUMIFS($G$6:$G$505,$B$6:$B$505,I13,$A$6:$A$505,"&gt;="&amp;$J$4,$A$6:$A$505,"&lt;="&amp;EOMONTH($J$4,0)))</f>
        <v/>
      </c>
      <c r="L13" s="34" t="str">
        <f aca="false">IF(OR(I13="",J13=""),"",IFERROR(K13/J13,0))</f>
        <v/>
      </c>
      <c r="M13" s="18" t="str">
        <f aca="false">IF(L13="","",IF(L13&gt;=1,"Đạt",IF(L13&gt;=0.8,"Gần đạt","Chưa đạt")))</f>
        <v/>
      </c>
    </row>
    <row r="14" customFormat="false" ht="15" hidden="false" customHeight="false" outlineLevel="0" collapsed="false">
      <c r="A14" s="20" t="n">
        <v>46338</v>
      </c>
      <c r="B14" s="19" t="s">
        <v>157</v>
      </c>
      <c r="C14" s="19" t="s">
        <v>161</v>
      </c>
      <c r="D14" s="19" t="s">
        <v>149</v>
      </c>
      <c r="E14" s="31" t="n">
        <v>1</v>
      </c>
      <c r="F14" s="31" t="n">
        <v>4500000</v>
      </c>
      <c r="G14" s="33" t="n">
        <f aca="false">IF(OR(E14="",F14=""),"",E14*F14)</f>
        <v>4500000</v>
      </c>
      <c r="I14" s="19"/>
      <c r="J14" s="31"/>
      <c r="K14" s="33" t="str">
        <f aca="false">IF(I14="","",SUMIFS($G$6:$G$505,$B$6:$B$505,I14,$A$6:$A$505,"&gt;="&amp;$J$4,$A$6:$A$505,"&lt;="&amp;EOMONTH($J$4,0)))</f>
        <v/>
      </c>
      <c r="L14" s="34" t="str">
        <f aca="false">IF(OR(I14="",J14=""),"",IFERROR(K14/J14,0))</f>
        <v/>
      </c>
      <c r="M14" s="18" t="str">
        <f aca="false">IF(L14="","",IF(L14&gt;=1,"Đạt",IF(L14&gt;=0.8,"Gần đạt","Chưa đạt")))</f>
        <v/>
      </c>
    </row>
    <row r="15" customFormat="false" ht="15" hidden="false" customHeight="false" outlineLevel="0" collapsed="false">
      <c r="A15" s="20" t="n">
        <v>46339</v>
      </c>
      <c r="B15" s="19" t="s">
        <v>153</v>
      </c>
      <c r="C15" s="19" t="s">
        <v>154</v>
      </c>
      <c r="D15" s="19" t="s">
        <v>149</v>
      </c>
      <c r="E15" s="31" t="n">
        <v>2</v>
      </c>
      <c r="F15" s="31" t="n">
        <v>4500000</v>
      </c>
      <c r="G15" s="33" t="n">
        <f aca="false">IF(OR(E15="",F15=""),"",E15*F15)</f>
        <v>9000000</v>
      </c>
      <c r="I15" s="19"/>
      <c r="J15" s="31"/>
      <c r="K15" s="33" t="str">
        <f aca="false">IF(I15="","",SUMIFS($G$6:$G$505,$B$6:$B$505,I15,$A$6:$A$505,"&gt;="&amp;$J$4,$A$6:$A$505,"&lt;="&amp;EOMONTH($J$4,0)))</f>
        <v/>
      </c>
      <c r="L15" s="34" t="str">
        <f aca="false">IF(OR(I15="",J15=""),"",IFERROR(K15/J15,0))</f>
        <v/>
      </c>
      <c r="M15" s="18" t="str">
        <f aca="false">IF(L15="","",IF(L15&gt;=1,"Đạt",IF(L15&gt;=0.8,"Gần đạt","Chưa đạt")))</f>
        <v/>
      </c>
    </row>
    <row r="16" customFormat="false" ht="15" hidden="false" customHeight="false" outlineLevel="0" collapsed="false">
      <c r="A16" s="20"/>
      <c r="B16" s="19"/>
      <c r="C16" s="19"/>
      <c r="D16" s="19"/>
      <c r="E16" s="31"/>
      <c r="F16" s="31"/>
      <c r="G16" s="33" t="str">
        <f aca="false">IF(OR(E16="",F16=""),"",E16*F16)</f>
        <v/>
      </c>
      <c r="I16" s="35" t="s">
        <v>128</v>
      </c>
      <c r="J16" s="35" t="n">
        <f aca="false">SUM(J6:J15)</f>
        <v>105000000</v>
      </c>
      <c r="K16" s="35" t="n">
        <f aca="false">SUM(K6:K15)</f>
        <v>88500000</v>
      </c>
      <c r="L16" s="36" t="n">
        <f aca="false">IFERROR(K16/J16,0)</f>
        <v>0.842857142857143</v>
      </c>
      <c r="M16" s="35"/>
    </row>
    <row r="17" customFormat="false" ht="15" hidden="false" customHeight="false" outlineLevel="0" collapsed="false">
      <c r="A17" s="20"/>
      <c r="B17" s="19"/>
      <c r="C17" s="19"/>
      <c r="D17" s="19"/>
      <c r="E17" s="31"/>
      <c r="F17" s="31"/>
      <c r="G17" s="33" t="str">
        <f aca="false">IF(OR(E17="",F17=""),"",E17*F17)</f>
        <v/>
      </c>
    </row>
    <row r="18" customFormat="false" ht="15" hidden="false" customHeight="false" outlineLevel="0" collapsed="false">
      <c r="A18" s="20"/>
      <c r="B18" s="19"/>
      <c r="C18" s="19"/>
      <c r="D18" s="19"/>
      <c r="E18" s="31"/>
      <c r="F18" s="31"/>
      <c r="G18" s="33" t="str">
        <f aca="false">IF(OR(E18="",F18=""),"",E18*F18)</f>
        <v/>
      </c>
      <c r="I18" s="27" t="s">
        <v>162</v>
      </c>
    </row>
    <row r="19" customFormat="false" ht="15" hidden="false" customHeight="false" outlineLevel="0" collapsed="false">
      <c r="A19" s="20"/>
      <c r="B19" s="19"/>
      <c r="C19" s="19"/>
      <c r="D19" s="19"/>
      <c r="E19" s="31"/>
      <c r="F19" s="31"/>
      <c r="G19" s="33" t="str">
        <f aca="false">IF(OR(E19="",F19=""),"",E19*F19)</f>
        <v/>
      </c>
    </row>
    <row r="20" customFormat="false" ht="15" hidden="false" customHeight="false" outlineLevel="0" collapsed="false">
      <c r="A20" s="20"/>
      <c r="B20" s="19"/>
      <c r="C20" s="19"/>
      <c r="D20" s="19"/>
      <c r="E20" s="31"/>
      <c r="F20" s="31"/>
      <c r="G20" s="33" t="str">
        <f aca="false">IF(OR(E20="",F20=""),"",E20*F20)</f>
        <v/>
      </c>
    </row>
    <row r="21" customFormat="false" ht="15" hidden="false" customHeight="false" outlineLevel="0" collapsed="false">
      <c r="A21" s="20"/>
      <c r="B21" s="19"/>
      <c r="C21" s="19"/>
      <c r="D21" s="19"/>
      <c r="E21" s="31"/>
      <c r="F21" s="31"/>
      <c r="G21" s="33" t="str">
        <f aca="false">IF(OR(E21="",F21=""),"",E21*F21)</f>
        <v/>
      </c>
    </row>
    <row r="22" customFormat="false" ht="15" hidden="false" customHeight="false" outlineLevel="0" collapsed="false">
      <c r="A22" s="20"/>
      <c r="B22" s="19"/>
      <c r="C22" s="19"/>
      <c r="D22" s="19"/>
      <c r="E22" s="31"/>
      <c r="F22" s="31"/>
      <c r="G22" s="33" t="str">
        <f aca="false">IF(OR(E22="",F22=""),"",E22*F22)</f>
        <v/>
      </c>
    </row>
    <row r="23" customFormat="false" ht="15" hidden="false" customHeight="false" outlineLevel="0" collapsed="false">
      <c r="A23" s="20"/>
      <c r="B23" s="19"/>
      <c r="C23" s="19"/>
      <c r="D23" s="19"/>
      <c r="E23" s="31"/>
      <c r="F23" s="31"/>
      <c r="G23" s="33" t="str">
        <f aca="false">IF(OR(E23="",F23=""),"",E23*F23)</f>
        <v/>
      </c>
    </row>
    <row r="24" customFormat="false" ht="15" hidden="false" customHeight="false" outlineLevel="0" collapsed="false">
      <c r="A24" s="20"/>
      <c r="B24" s="19"/>
      <c r="C24" s="19"/>
      <c r="D24" s="19"/>
      <c r="E24" s="31"/>
      <c r="F24" s="31"/>
      <c r="G24" s="33" t="str">
        <f aca="false">IF(OR(E24="",F24=""),"",E24*F24)</f>
        <v/>
      </c>
    </row>
    <row r="25" customFormat="false" ht="15" hidden="false" customHeight="false" outlineLevel="0" collapsed="false">
      <c r="A25" s="20"/>
      <c r="B25" s="19"/>
      <c r="C25" s="19"/>
      <c r="D25" s="19"/>
      <c r="E25" s="31"/>
      <c r="F25" s="31"/>
      <c r="G25" s="33" t="str">
        <f aca="false">IF(OR(E25="",F25=""),"",E25*F25)</f>
        <v/>
      </c>
    </row>
    <row r="26" customFormat="false" ht="15" hidden="false" customHeight="false" outlineLevel="0" collapsed="false">
      <c r="A26" s="20"/>
      <c r="B26" s="19"/>
      <c r="C26" s="19"/>
      <c r="D26" s="19"/>
      <c r="E26" s="31"/>
      <c r="F26" s="31"/>
      <c r="G26" s="33" t="str">
        <f aca="false">IF(OR(E26="",F26=""),"",E26*F26)</f>
        <v/>
      </c>
    </row>
    <row r="27" customFormat="false" ht="15" hidden="false" customHeight="false" outlineLevel="0" collapsed="false">
      <c r="A27" s="20"/>
      <c r="B27" s="19"/>
      <c r="C27" s="19"/>
      <c r="D27" s="19"/>
      <c r="E27" s="31"/>
      <c r="F27" s="31"/>
      <c r="G27" s="33" t="str">
        <f aca="false">IF(OR(E27="",F27=""),"",E27*F27)</f>
        <v/>
      </c>
    </row>
    <row r="28" customFormat="false" ht="15" hidden="false" customHeight="false" outlineLevel="0" collapsed="false">
      <c r="A28" s="20"/>
      <c r="B28" s="19"/>
      <c r="C28" s="19"/>
      <c r="D28" s="19"/>
      <c r="E28" s="31"/>
      <c r="F28" s="31"/>
      <c r="G28" s="33" t="str">
        <f aca="false">IF(OR(E28="",F28=""),"",E28*F28)</f>
        <v/>
      </c>
    </row>
    <row r="29" customFormat="false" ht="15" hidden="false" customHeight="false" outlineLevel="0" collapsed="false">
      <c r="A29" s="20"/>
      <c r="B29" s="19"/>
      <c r="C29" s="19"/>
      <c r="D29" s="19"/>
      <c r="E29" s="31"/>
      <c r="F29" s="31"/>
      <c r="G29" s="33" t="str">
        <f aca="false">IF(OR(E29="",F29=""),"",E29*F29)</f>
        <v/>
      </c>
    </row>
    <row r="30" customFormat="false" ht="15" hidden="false" customHeight="false" outlineLevel="0" collapsed="false">
      <c r="A30" s="20"/>
      <c r="B30" s="19"/>
      <c r="C30" s="19"/>
      <c r="D30" s="19"/>
      <c r="E30" s="31"/>
      <c r="F30" s="31"/>
      <c r="G30" s="33" t="str">
        <f aca="false">IF(OR(E30="",F30=""),"",E30*F30)</f>
        <v/>
      </c>
    </row>
    <row r="31" customFormat="false" ht="15" hidden="false" customHeight="false" outlineLevel="0" collapsed="false">
      <c r="A31" s="20"/>
      <c r="B31" s="19"/>
      <c r="C31" s="19"/>
      <c r="D31" s="19"/>
      <c r="E31" s="31"/>
      <c r="F31" s="31"/>
      <c r="G31" s="33" t="str">
        <f aca="false">IF(OR(E31="",F31=""),"",E31*F31)</f>
        <v/>
      </c>
    </row>
    <row r="32" customFormat="false" ht="15" hidden="false" customHeight="false" outlineLevel="0" collapsed="false">
      <c r="A32" s="20"/>
      <c r="B32" s="19"/>
      <c r="C32" s="19"/>
      <c r="D32" s="19"/>
      <c r="E32" s="31"/>
      <c r="F32" s="31"/>
      <c r="G32" s="33" t="str">
        <f aca="false">IF(OR(E32="",F32=""),"",E32*F32)</f>
        <v/>
      </c>
    </row>
    <row r="33" customFormat="false" ht="15" hidden="false" customHeight="false" outlineLevel="0" collapsed="false">
      <c r="A33" s="20"/>
      <c r="B33" s="19"/>
      <c r="C33" s="19"/>
      <c r="D33" s="19"/>
      <c r="E33" s="31"/>
      <c r="F33" s="31"/>
      <c r="G33" s="33" t="str">
        <f aca="false">IF(OR(E33="",F33=""),"",E33*F33)</f>
        <v/>
      </c>
    </row>
    <row r="34" customFormat="false" ht="15" hidden="false" customHeight="false" outlineLevel="0" collapsed="false">
      <c r="A34" s="20"/>
      <c r="B34" s="19"/>
      <c r="C34" s="19"/>
      <c r="D34" s="19"/>
      <c r="E34" s="31"/>
      <c r="F34" s="31"/>
      <c r="G34" s="33" t="str">
        <f aca="false">IF(OR(E34="",F34=""),"",E34*F34)</f>
        <v/>
      </c>
    </row>
    <row r="35" customFormat="false" ht="15" hidden="false" customHeight="false" outlineLevel="0" collapsed="false">
      <c r="A35" s="20"/>
      <c r="B35" s="19"/>
      <c r="C35" s="19"/>
      <c r="D35" s="19"/>
      <c r="E35" s="31"/>
      <c r="F35" s="31"/>
      <c r="G35" s="33" t="str">
        <f aca="false">IF(OR(E35="",F35=""),"",E35*F35)</f>
        <v/>
      </c>
    </row>
    <row r="36" customFormat="false" ht="15" hidden="false" customHeight="false" outlineLevel="0" collapsed="false">
      <c r="A36" s="20"/>
      <c r="B36" s="19"/>
      <c r="C36" s="19"/>
      <c r="D36" s="19"/>
      <c r="E36" s="31"/>
      <c r="F36" s="31"/>
      <c r="G36" s="33" t="str">
        <f aca="false">IF(OR(E36="",F36=""),"",E36*F36)</f>
        <v/>
      </c>
    </row>
    <row r="37" customFormat="false" ht="15" hidden="false" customHeight="false" outlineLevel="0" collapsed="false">
      <c r="A37" s="20"/>
      <c r="B37" s="19"/>
      <c r="C37" s="19"/>
      <c r="D37" s="19"/>
      <c r="E37" s="31"/>
      <c r="F37" s="31"/>
      <c r="G37" s="33" t="str">
        <f aca="false">IF(OR(E37="",F37=""),"",E37*F37)</f>
        <v/>
      </c>
    </row>
    <row r="38" customFormat="false" ht="15" hidden="false" customHeight="false" outlineLevel="0" collapsed="false">
      <c r="A38" s="20"/>
      <c r="B38" s="19"/>
      <c r="C38" s="19"/>
      <c r="D38" s="19"/>
      <c r="E38" s="31"/>
      <c r="F38" s="31"/>
      <c r="G38" s="33" t="str">
        <f aca="false">IF(OR(E38="",F38=""),"",E38*F38)</f>
        <v/>
      </c>
    </row>
    <row r="39" customFormat="false" ht="15" hidden="false" customHeight="false" outlineLevel="0" collapsed="false">
      <c r="A39" s="20"/>
      <c r="B39" s="19"/>
      <c r="C39" s="19"/>
      <c r="D39" s="19"/>
      <c r="E39" s="31"/>
      <c r="F39" s="31"/>
      <c r="G39" s="33" t="str">
        <f aca="false">IF(OR(E39="",F39=""),"",E39*F39)</f>
        <v/>
      </c>
    </row>
    <row r="40" customFormat="false" ht="15" hidden="false" customHeight="false" outlineLevel="0" collapsed="false">
      <c r="A40" s="20"/>
      <c r="B40" s="19"/>
      <c r="C40" s="19"/>
      <c r="D40" s="19"/>
      <c r="E40" s="31"/>
      <c r="F40" s="31"/>
      <c r="G40" s="33" t="str">
        <f aca="false">IF(OR(E40="",F40=""),"",E40*F40)</f>
        <v/>
      </c>
    </row>
    <row r="41" customFormat="false" ht="15" hidden="false" customHeight="false" outlineLevel="0" collapsed="false">
      <c r="A41" s="20"/>
      <c r="B41" s="19"/>
      <c r="C41" s="19"/>
      <c r="D41" s="19"/>
      <c r="E41" s="31"/>
      <c r="F41" s="31"/>
      <c r="G41" s="33" t="str">
        <f aca="false">IF(OR(E41="",F41=""),"",E41*F41)</f>
        <v/>
      </c>
    </row>
    <row r="42" customFormat="false" ht="15" hidden="false" customHeight="false" outlineLevel="0" collapsed="false">
      <c r="A42" s="20"/>
      <c r="B42" s="19"/>
      <c r="C42" s="19"/>
      <c r="D42" s="19"/>
      <c r="E42" s="31"/>
      <c r="F42" s="31"/>
      <c r="G42" s="33" t="str">
        <f aca="false">IF(OR(E42="",F42=""),"",E42*F42)</f>
        <v/>
      </c>
    </row>
    <row r="43" customFormat="false" ht="15" hidden="false" customHeight="false" outlineLevel="0" collapsed="false">
      <c r="A43" s="20"/>
      <c r="B43" s="19"/>
      <c r="C43" s="19"/>
      <c r="D43" s="19"/>
      <c r="E43" s="31"/>
      <c r="F43" s="31"/>
      <c r="G43" s="33" t="str">
        <f aca="false">IF(OR(E43="",F43=""),"",E43*F43)</f>
        <v/>
      </c>
    </row>
    <row r="44" customFormat="false" ht="15" hidden="false" customHeight="false" outlineLevel="0" collapsed="false">
      <c r="A44" s="20"/>
      <c r="B44" s="19"/>
      <c r="C44" s="19"/>
      <c r="D44" s="19"/>
      <c r="E44" s="31"/>
      <c r="F44" s="31"/>
      <c r="G44" s="33" t="str">
        <f aca="false">IF(OR(E44="",F44=""),"",E44*F44)</f>
        <v/>
      </c>
    </row>
    <row r="45" customFormat="false" ht="15" hidden="false" customHeight="false" outlineLevel="0" collapsed="false">
      <c r="A45" s="20"/>
      <c r="B45" s="19"/>
      <c r="C45" s="19"/>
      <c r="D45" s="19"/>
      <c r="E45" s="31"/>
      <c r="F45" s="31"/>
      <c r="G45" s="33" t="str">
        <f aca="false">IF(OR(E45="",F45=""),"",E45*F45)</f>
        <v/>
      </c>
    </row>
    <row r="46" customFormat="false" ht="15" hidden="false" customHeight="false" outlineLevel="0" collapsed="false">
      <c r="A46" s="20"/>
      <c r="B46" s="19"/>
      <c r="C46" s="19"/>
      <c r="D46" s="19"/>
      <c r="E46" s="31"/>
      <c r="F46" s="31"/>
      <c r="G46" s="33" t="str">
        <f aca="false">IF(OR(E46="",F46=""),"",E46*F46)</f>
        <v/>
      </c>
    </row>
    <row r="47" customFormat="false" ht="15" hidden="false" customHeight="false" outlineLevel="0" collapsed="false">
      <c r="A47" s="20"/>
      <c r="B47" s="19"/>
      <c r="C47" s="19"/>
      <c r="D47" s="19"/>
      <c r="E47" s="31"/>
      <c r="F47" s="31"/>
      <c r="G47" s="33" t="str">
        <f aca="false">IF(OR(E47="",F47=""),"",E47*F47)</f>
        <v/>
      </c>
    </row>
    <row r="48" customFormat="false" ht="15" hidden="false" customHeight="false" outlineLevel="0" collapsed="false">
      <c r="A48" s="20"/>
      <c r="B48" s="19"/>
      <c r="C48" s="19"/>
      <c r="D48" s="19"/>
      <c r="E48" s="31"/>
      <c r="F48" s="31"/>
      <c r="G48" s="33" t="str">
        <f aca="false">IF(OR(E48="",F48=""),"",E48*F48)</f>
        <v/>
      </c>
    </row>
    <row r="49" customFormat="false" ht="15" hidden="false" customHeight="false" outlineLevel="0" collapsed="false">
      <c r="A49" s="20"/>
      <c r="B49" s="19"/>
      <c r="C49" s="19"/>
      <c r="D49" s="19"/>
      <c r="E49" s="31"/>
      <c r="F49" s="31"/>
      <c r="G49" s="33" t="str">
        <f aca="false">IF(OR(E49="",F49=""),"",E49*F49)</f>
        <v/>
      </c>
    </row>
    <row r="50" customFormat="false" ht="15" hidden="false" customHeight="false" outlineLevel="0" collapsed="false">
      <c r="A50" s="20"/>
      <c r="B50" s="19"/>
      <c r="C50" s="19"/>
      <c r="D50" s="19"/>
      <c r="E50" s="31"/>
      <c r="F50" s="31"/>
      <c r="G50" s="33" t="str">
        <f aca="false">IF(OR(E50="",F50=""),"",E50*F50)</f>
        <v/>
      </c>
    </row>
    <row r="51" customFormat="false" ht="15" hidden="false" customHeight="false" outlineLevel="0" collapsed="false">
      <c r="A51" s="20"/>
      <c r="B51" s="19"/>
      <c r="C51" s="19"/>
      <c r="D51" s="19"/>
      <c r="E51" s="31"/>
      <c r="F51" s="31"/>
      <c r="G51" s="33" t="str">
        <f aca="false">IF(OR(E51="",F51=""),"",E51*F51)</f>
        <v/>
      </c>
    </row>
    <row r="52" customFormat="false" ht="15" hidden="false" customHeight="false" outlineLevel="0" collapsed="false">
      <c r="A52" s="20"/>
      <c r="B52" s="19"/>
      <c r="C52" s="19"/>
      <c r="D52" s="19"/>
      <c r="E52" s="31"/>
      <c r="F52" s="31"/>
      <c r="G52" s="33" t="str">
        <f aca="false">IF(OR(E52="",F52=""),"",E52*F52)</f>
        <v/>
      </c>
    </row>
    <row r="53" customFormat="false" ht="15" hidden="false" customHeight="false" outlineLevel="0" collapsed="false">
      <c r="A53" s="20"/>
      <c r="B53" s="19"/>
      <c r="C53" s="19"/>
      <c r="D53" s="19"/>
      <c r="E53" s="31"/>
      <c r="F53" s="31"/>
      <c r="G53" s="33" t="str">
        <f aca="false">IF(OR(E53="",F53=""),"",E53*F53)</f>
        <v/>
      </c>
    </row>
    <row r="54" customFormat="false" ht="15" hidden="false" customHeight="false" outlineLevel="0" collapsed="false">
      <c r="A54" s="20"/>
      <c r="B54" s="19"/>
      <c r="C54" s="19"/>
      <c r="D54" s="19"/>
      <c r="E54" s="31"/>
      <c r="F54" s="31"/>
      <c r="G54" s="33" t="str">
        <f aca="false">IF(OR(E54="",F54=""),"",E54*F54)</f>
        <v/>
      </c>
    </row>
    <row r="55" customFormat="false" ht="15" hidden="false" customHeight="false" outlineLevel="0" collapsed="false">
      <c r="A55" s="20"/>
      <c r="B55" s="19"/>
      <c r="C55" s="19"/>
      <c r="D55" s="19"/>
      <c r="E55" s="31"/>
      <c r="F55" s="31"/>
      <c r="G55" s="33" t="str">
        <f aca="false">IF(OR(E55="",F55=""),"",E55*F55)</f>
        <v/>
      </c>
    </row>
    <row r="56" customFormat="false" ht="15" hidden="false" customHeight="false" outlineLevel="0" collapsed="false">
      <c r="A56" s="20"/>
      <c r="B56" s="19"/>
      <c r="C56" s="19"/>
      <c r="D56" s="19"/>
      <c r="E56" s="31"/>
      <c r="F56" s="31"/>
      <c r="G56" s="33" t="str">
        <f aca="false">IF(OR(E56="",F56=""),"",E56*F56)</f>
        <v/>
      </c>
    </row>
    <row r="57" customFormat="false" ht="15" hidden="false" customHeight="false" outlineLevel="0" collapsed="false">
      <c r="A57" s="20"/>
      <c r="B57" s="19"/>
      <c r="C57" s="19"/>
      <c r="D57" s="19"/>
      <c r="E57" s="31"/>
      <c r="F57" s="31"/>
      <c r="G57" s="33" t="str">
        <f aca="false">IF(OR(E57="",F57=""),"",E57*F57)</f>
        <v/>
      </c>
    </row>
    <row r="58" customFormat="false" ht="15" hidden="false" customHeight="false" outlineLevel="0" collapsed="false">
      <c r="A58" s="20"/>
      <c r="B58" s="19"/>
      <c r="C58" s="19"/>
      <c r="D58" s="19"/>
      <c r="E58" s="31"/>
      <c r="F58" s="31"/>
      <c r="G58" s="33" t="str">
        <f aca="false">IF(OR(E58="",F58=""),"",E58*F58)</f>
        <v/>
      </c>
    </row>
    <row r="59" customFormat="false" ht="15" hidden="false" customHeight="false" outlineLevel="0" collapsed="false">
      <c r="A59" s="20"/>
      <c r="B59" s="19"/>
      <c r="C59" s="19"/>
      <c r="D59" s="19"/>
      <c r="E59" s="31"/>
      <c r="F59" s="31"/>
      <c r="G59" s="33" t="str">
        <f aca="false">IF(OR(E59="",F59=""),"",E59*F59)</f>
        <v/>
      </c>
    </row>
    <row r="60" customFormat="false" ht="15" hidden="false" customHeight="false" outlineLevel="0" collapsed="false">
      <c r="A60" s="20"/>
      <c r="B60" s="19"/>
      <c r="C60" s="19"/>
      <c r="D60" s="19"/>
      <c r="E60" s="31"/>
      <c r="F60" s="31"/>
      <c r="G60" s="33" t="str">
        <f aca="false">IF(OR(E60="",F60=""),"",E60*F60)</f>
        <v/>
      </c>
    </row>
    <row r="61" customFormat="false" ht="15" hidden="false" customHeight="false" outlineLevel="0" collapsed="false">
      <c r="A61" s="20"/>
      <c r="B61" s="19"/>
      <c r="C61" s="19"/>
      <c r="D61" s="19"/>
      <c r="E61" s="31"/>
      <c r="F61" s="31"/>
      <c r="G61" s="33" t="str">
        <f aca="false">IF(OR(E61="",F61=""),"",E61*F61)</f>
        <v/>
      </c>
    </row>
    <row r="62" customFormat="false" ht="15" hidden="false" customHeight="false" outlineLevel="0" collapsed="false">
      <c r="A62" s="20"/>
      <c r="B62" s="19"/>
      <c r="C62" s="19"/>
      <c r="D62" s="19"/>
      <c r="E62" s="31"/>
      <c r="F62" s="31"/>
      <c r="G62" s="33" t="str">
        <f aca="false">IF(OR(E62="",F62=""),"",E62*F62)</f>
        <v/>
      </c>
    </row>
    <row r="63" customFormat="false" ht="15" hidden="false" customHeight="false" outlineLevel="0" collapsed="false">
      <c r="A63" s="20"/>
      <c r="B63" s="19"/>
      <c r="C63" s="19"/>
      <c r="D63" s="19"/>
      <c r="E63" s="31"/>
      <c r="F63" s="31"/>
      <c r="G63" s="33" t="str">
        <f aca="false">IF(OR(E63="",F63=""),"",E63*F63)</f>
        <v/>
      </c>
    </row>
    <row r="64" customFormat="false" ht="15" hidden="false" customHeight="false" outlineLevel="0" collapsed="false">
      <c r="A64" s="20"/>
      <c r="B64" s="19"/>
      <c r="C64" s="19"/>
      <c r="D64" s="19"/>
      <c r="E64" s="31"/>
      <c r="F64" s="31"/>
      <c r="G64" s="33" t="str">
        <f aca="false">IF(OR(E64="",F64=""),"",E64*F64)</f>
        <v/>
      </c>
    </row>
    <row r="65" customFormat="false" ht="15" hidden="false" customHeight="false" outlineLevel="0" collapsed="false">
      <c r="A65" s="20"/>
      <c r="B65" s="19"/>
      <c r="C65" s="19"/>
      <c r="D65" s="19"/>
      <c r="E65" s="31"/>
      <c r="F65" s="31"/>
      <c r="G65" s="33" t="str">
        <f aca="false">IF(OR(E65="",F65=""),"",E65*F65)</f>
        <v/>
      </c>
    </row>
    <row r="66" customFormat="false" ht="15" hidden="false" customHeight="false" outlineLevel="0" collapsed="false">
      <c r="A66" s="20"/>
      <c r="B66" s="19"/>
      <c r="C66" s="19"/>
      <c r="D66" s="19"/>
      <c r="E66" s="31"/>
      <c r="F66" s="31"/>
      <c r="G66" s="33" t="str">
        <f aca="false">IF(OR(E66="",F66=""),"",E66*F66)</f>
        <v/>
      </c>
    </row>
    <row r="67" customFormat="false" ht="15" hidden="false" customHeight="false" outlineLevel="0" collapsed="false">
      <c r="A67" s="20"/>
      <c r="B67" s="19"/>
      <c r="C67" s="19"/>
      <c r="D67" s="19"/>
      <c r="E67" s="31"/>
      <c r="F67" s="31"/>
      <c r="G67" s="33" t="str">
        <f aca="false">IF(OR(E67="",F67=""),"",E67*F67)</f>
        <v/>
      </c>
    </row>
    <row r="68" customFormat="false" ht="15" hidden="false" customHeight="false" outlineLevel="0" collapsed="false">
      <c r="A68" s="20"/>
      <c r="B68" s="19"/>
      <c r="C68" s="19"/>
      <c r="D68" s="19"/>
      <c r="E68" s="31"/>
      <c r="F68" s="31"/>
      <c r="G68" s="33" t="str">
        <f aca="false">IF(OR(E68="",F68=""),"",E68*F68)</f>
        <v/>
      </c>
    </row>
    <row r="69" customFormat="false" ht="15" hidden="false" customHeight="false" outlineLevel="0" collapsed="false">
      <c r="A69" s="20"/>
      <c r="B69" s="19"/>
      <c r="C69" s="19"/>
      <c r="D69" s="19"/>
      <c r="E69" s="31"/>
      <c r="F69" s="31"/>
      <c r="G69" s="33" t="str">
        <f aca="false">IF(OR(E69="",F69=""),"",E69*F69)</f>
        <v/>
      </c>
    </row>
    <row r="70" customFormat="false" ht="15" hidden="false" customHeight="false" outlineLevel="0" collapsed="false">
      <c r="A70" s="20"/>
      <c r="B70" s="19"/>
      <c r="C70" s="19"/>
      <c r="D70" s="19"/>
      <c r="E70" s="31"/>
      <c r="F70" s="31"/>
      <c r="G70" s="33" t="str">
        <f aca="false">IF(OR(E70="",F70=""),"",E70*F70)</f>
        <v/>
      </c>
    </row>
    <row r="71" customFormat="false" ht="15" hidden="false" customHeight="false" outlineLevel="0" collapsed="false">
      <c r="A71" s="20"/>
      <c r="B71" s="19"/>
      <c r="C71" s="19"/>
      <c r="D71" s="19"/>
      <c r="E71" s="31"/>
      <c r="F71" s="31"/>
      <c r="G71" s="33" t="str">
        <f aca="false">IF(OR(E71="",F71=""),"",E71*F71)</f>
        <v/>
      </c>
    </row>
    <row r="72" customFormat="false" ht="15" hidden="false" customHeight="false" outlineLevel="0" collapsed="false">
      <c r="A72" s="20"/>
      <c r="B72" s="19"/>
      <c r="C72" s="19"/>
      <c r="D72" s="19"/>
      <c r="E72" s="31"/>
      <c r="F72" s="31"/>
      <c r="G72" s="33" t="str">
        <f aca="false">IF(OR(E72="",F72=""),"",E72*F72)</f>
        <v/>
      </c>
    </row>
    <row r="73" customFormat="false" ht="15" hidden="false" customHeight="false" outlineLevel="0" collapsed="false">
      <c r="A73" s="20"/>
      <c r="B73" s="19"/>
      <c r="C73" s="19"/>
      <c r="D73" s="19"/>
      <c r="E73" s="31"/>
      <c r="F73" s="31"/>
      <c r="G73" s="33" t="str">
        <f aca="false">IF(OR(E73="",F73=""),"",E73*F73)</f>
        <v/>
      </c>
    </row>
    <row r="74" customFormat="false" ht="15" hidden="false" customHeight="false" outlineLevel="0" collapsed="false">
      <c r="A74" s="20"/>
      <c r="B74" s="19"/>
      <c r="C74" s="19"/>
      <c r="D74" s="19"/>
      <c r="E74" s="31"/>
      <c r="F74" s="31"/>
      <c r="G74" s="33" t="str">
        <f aca="false">IF(OR(E74="",F74=""),"",E74*F74)</f>
        <v/>
      </c>
    </row>
    <row r="75" customFormat="false" ht="15" hidden="false" customHeight="false" outlineLevel="0" collapsed="false">
      <c r="A75" s="20"/>
      <c r="B75" s="19"/>
      <c r="C75" s="19"/>
      <c r="D75" s="19"/>
      <c r="E75" s="31"/>
      <c r="F75" s="31"/>
      <c r="G75" s="33" t="str">
        <f aca="false">IF(OR(E75="",F75=""),"",E75*F75)</f>
        <v/>
      </c>
    </row>
    <row r="76" customFormat="false" ht="15" hidden="false" customHeight="false" outlineLevel="0" collapsed="false">
      <c r="A76" s="20"/>
      <c r="B76" s="19"/>
      <c r="C76" s="19"/>
      <c r="D76" s="19"/>
      <c r="E76" s="31"/>
      <c r="F76" s="31"/>
      <c r="G76" s="33" t="str">
        <f aca="false">IF(OR(E76="",F76=""),"",E76*F76)</f>
        <v/>
      </c>
    </row>
    <row r="77" customFormat="false" ht="15" hidden="false" customHeight="false" outlineLevel="0" collapsed="false">
      <c r="A77" s="20"/>
      <c r="B77" s="19"/>
      <c r="C77" s="19"/>
      <c r="D77" s="19"/>
      <c r="E77" s="31"/>
      <c r="F77" s="31"/>
      <c r="G77" s="33" t="str">
        <f aca="false">IF(OR(E77="",F77=""),"",E77*F77)</f>
        <v/>
      </c>
    </row>
    <row r="78" customFormat="false" ht="15" hidden="false" customHeight="false" outlineLevel="0" collapsed="false">
      <c r="A78" s="20"/>
      <c r="B78" s="19"/>
      <c r="C78" s="19"/>
      <c r="D78" s="19"/>
      <c r="E78" s="31"/>
      <c r="F78" s="31"/>
      <c r="G78" s="33" t="str">
        <f aca="false">IF(OR(E78="",F78=""),"",E78*F78)</f>
        <v/>
      </c>
    </row>
    <row r="79" customFormat="false" ht="15" hidden="false" customHeight="false" outlineLevel="0" collapsed="false">
      <c r="A79" s="20"/>
      <c r="B79" s="19"/>
      <c r="C79" s="19"/>
      <c r="D79" s="19"/>
      <c r="E79" s="31"/>
      <c r="F79" s="31"/>
      <c r="G79" s="33" t="str">
        <f aca="false">IF(OR(E79="",F79=""),"",E79*F79)</f>
        <v/>
      </c>
    </row>
    <row r="80" customFormat="false" ht="15" hidden="false" customHeight="false" outlineLevel="0" collapsed="false">
      <c r="A80" s="20"/>
      <c r="B80" s="19"/>
      <c r="C80" s="19"/>
      <c r="D80" s="19"/>
      <c r="E80" s="31"/>
      <c r="F80" s="31"/>
      <c r="G80" s="33" t="str">
        <f aca="false">IF(OR(E80="",F80=""),"",E80*F80)</f>
        <v/>
      </c>
    </row>
    <row r="81" customFormat="false" ht="15" hidden="false" customHeight="false" outlineLevel="0" collapsed="false">
      <c r="A81" s="20"/>
      <c r="B81" s="19"/>
      <c r="C81" s="19"/>
      <c r="D81" s="19"/>
      <c r="E81" s="31"/>
      <c r="F81" s="31"/>
      <c r="G81" s="33" t="str">
        <f aca="false">IF(OR(E81="",F81=""),"",E81*F81)</f>
        <v/>
      </c>
    </row>
    <row r="82" customFormat="false" ht="15" hidden="false" customHeight="false" outlineLevel="0" collapsed="false">
      <c r="A82" s="20"/>
      <c r="B82" s="19"/>
      <c r="C82" s="19"/>
      <c r="D82" s="19"/>
      <c r="E82" s="31"/>
      <c r="F82" s="31"/>
      <c r="G82" s="33" t="str">
        <f aca="false">IF(OR(E82="",F82=""),"",E82*F82)</f>
        <v/>
      </c>
    </row>
    <row r="83" customFormat="false" ht="15" hidden="false" customHeight="false" outlineLevel="0" collapsed="false">
      <c r="A83" s="20"/>
      <c r="B83" s="19"/>
      <c r="C83" s="19"/>
      <c r="D83" s="19"/>
      <c r="E83" s="31"/>
      <c r="F83" s="31"/>
      <c r="G83" s="33" t="str">
        <f aca="false">IF(OR(E83="",F83=""),"",E83*F83)</f>
        <v/>
      </c>
    </row>
    <row r="84" customFormat="false" ht="15" hidden="false" customHeight="false" outlineLevel="0" collapsed="false">
      <c r="A84" s="20"/>
      <c r="B84" s="19"/>
      <c r="C84" s="19"/>
      <c r="D84" s="19"/>
      <c r="E84" s="31"/>
      <c r="F84" s="31"/>
      <c r="G84" s="33" t="str">
        <f aca="false">IF(OR(E84="",F84=""),"",E84*F84)</f>
        <v/>
      </c>
    </row>
    <row r="85" customFormat="false" ht="15" hidden="false" customHeight="false" outlineLevel="0" collapsed="false">
      <c r="A85" s="20"/>
      <c r="B85" s="19"/>
      <c r="C85" s="19"/>
      <c r="D85" s="19"/>
      <c r="E85" s="31"/>
      <c r="F85" s="31"/>
      <c r="G85" s="33" t="str">
        <f aca="false">IF(OR(E85="",F85=""),"",E85*F85)</f>
        <v/>
      </c>
    </row>
    <row r="86" customFormat="false" ht="15" hidden="false" customHeight="false" outlineLevel="0" collapsed="false">
      <c r="A86" s="20"/>
      <c r="B86" s="19"/>
      <c r="C86" s="19"/>
      <c r="D86" s="19"/>
      <c r="E86" s="31"/>
      <c r="F86" s="31"/>
      <c r="G86" s="33" t="str">
        <f aca="false">IF(OR(E86="",F86=""),"",E86*F86)</f>
        <v/>
      </c>
    </row>
    <row r="87" customFormat="false" ht="15" hidden="false" customHeight="false" outlineLevel="0" collapsed="false">
      <c r="A87" s="20"/>
      <c r="B87" s="19"/>
      <c r="C87" s="19"/>
      <c r="D87" s="19"/>
      <c r="E87" s="31"/>
      <c r="F87" s="31"/>
      <c r="G87" s="33" t="str">
        <f aca="false">IF(OR(E87="",F87=""),"",E87*F87)</f>
        <v/>
      </c>
    </row>
    <row r="88" customFormat="false" ht="15" hidden="false" customHeight="false" outlineLevel="0" collapsed="false">
      <c r="A88" s="20"/>
      <c r="B88" s="19"/>
      <c r="C88" s="19"/>
      <c r="D88" s="19"/>
      <c r="E88" s="31"/>
      <c r="F88" s="31"/>
      <c r="G88" s="33" t="str">
        <f aca="false">IF(OR(E88="",F88=""),"",E88*F88)</f>
        <v/>
      </c>
    </row>
    <row r="89" customFormat="false" ht="15" hidden="false" customHeight="false" outlineLevel="0" collapsed="false">
      <c r="A89" s="20"/>
      <c r="B89" s="19"/>
      <c r="C89" s="19"/>
      <c r="D89" s="19"/>
      <c r="E89" s="31"/>
      <c r="F89" s="31"/>
      <c r="G89" s="33" t="str">
        <f aca="false">IF(OR(E89="",F89=""),"",E89*F89)</f>
        <v/>
      </c>
    </row>
    <row r="90" customFormat="false" ht="15" hidden="false" customHeight="false" outlineLevel="0" collapsed="false">
      <c r="A90" s="20"/>
      <c r="B90" s="19"/>
      <c r="C90" s="19"/>
      <c r="D90" s="19"/>
      <c r="E90" s="31"/>
      <c r="F90" s="31"/>
      <c r="G90" s="33" t="str">
        <f aca="false">IF(OR(E90="",F90=""),"",E90*F90)</f>
        <v/>
      </c>
    </row>
    <row r="91" customFormat="false" ht="15" hidden="false" customHeight="false" outlineLevel="0" collapsed="false">
      <c r="A91" s="20"/>
      <c r="B91" s="19"/>
      <c r="C91" s="19"/>
      <c r="D91" s="19"/>
      <c r="E91" s="31"/>
      <c r="F91" s="31"/>
      <c r="G91" s="33" t="str">
        <f aca="false">IF(OR(E91="",F91=""),"",E91*F91)</f>
        <v/>
      </c>
    </row>
    <row r="92" customFormat="false" ht="15" hidden="false" customHeight="false" outlineLevel="0" collapsed="false">
      <c r="A92" s="20"/>
      <c r="B92" s="19"/>
      <c r="C92" s="19"/>
      <c r="D92" s="19"/>
      <c r="E92" s="31"/>
      <c r="F92" s="31"/>
      <c r="G92" s="33" t="str">
        <f aca="false">IF(OR(E92="",F92=""),"",E92*F92)</f>
        <v/>
      </c>
    </row>
    <row r="93" customFormat="false" ht="15" hidden="false" customHeight="false" outlineLevel="0" collapsed="false">
      <c r="A93" s="20"/>
      <c r="B93" s="19"/>
      <c r="C93" s="19"/>
      <c r="D93" s="19"/>
      <c r="E93" s="31"/>
      <c r="F93" s="31"/>
      <c r="G93" s="33" t="str">
        <f aca="false">IF(OR(E93="",F93=""),"",E93*F93)</f>
        <v/>
      </c>
    </row>
    <row r="94" customFormat="false" ht="15" hidden="false" customHeight="false" outlineLevel="0" collapsed="false">
      <c r="A94" s="20"/>
      <c r="B94" s="19"/>
      <c r="C94" s="19"/>
      <c r="D94" s="19"/>
      <c r="E94" s="31"/>
      <c r="F94" s="31"/>
      <c r="G94" s="33" t="str">
        <f aca="false">IF(OR(E94="",F94=""),"",E94*F94)</f>
        <v/>
      </c>
    </row>
    <row r="95" customFormat="false" ht="15" hidden="false" customHeight="false" outlineLevel="0" collapsed="false">
      <c r="A95" s="20"/>
      <c r="B95" s="19"/>
      <c r="C95" s="19"/>
      <c r="D95" s="19"/>
      <c r="E95" s="31"/>
      <c r="F95" s="31"/>
      <c r="G95" s="33" t="str">
        <f aca="false">IF(OR(E95="",F95=""),"",E95*F95)</f>
        <v/>
      </c>
    </row>
    <row r="96" customFormat="false" ht="15" hidden="false" customHeight="false" outlineLevel="0" collapsed="false">
      <c r="A96" s="20"/>
      <c r="B96" s="19"/>
      <c r="C96" s="19"/>
      <c r="D96" s="19"/>
      <c r="E96" s="31"/>
      <c r="F96" s="31"/>
      <c r="G96" s="33" t="str">
        <f aca="false">IF(OR(E96="",F96=""),"",E96*F96)</f>
        <v/>
      </c>
    </row>
    <row r="97" customFormat="false" ht="15" hidden="false" customHeight="false" outlineLevel="0" collapsed="false">
      <c r="A97" s="20"/>
      <c r="B97" s="19"/>
      <c r="C97" s="19"/>
      <c r="D97" s="19"/>
      <c r="E97" s="31"/>
      <c r="F97" s="31"/>
      <c r="G97" s="33" t="str">
        <f aca="false">IF(OR(E97="",F97=""),"",E97*F97)</f>
        <v/>
      </c>
    </row>
    <row r="98" customFormat="false" ht="15" hidden="false" customHeight="false" outlineLevel="0" collapsed="false">
      <c r="A98" s="20"/>
      <c r="B98" s="19"/>
      <c r="C98" s="19"/>
      <c r="D98" s="19"/>
      <c r="E98" s="31"/>
      <c r="F98" s="31"/>
      <c r="G98" s="33" t="str">
        <f aca="false">IF(OR(E98="",F98=""),"",E98*F98)</f>
        <v/>
      </c>
    </row>
    <row r="99" customFormat="false" ht="15" hidden="false" customHeight="false" outlineLevel="0" collapsed="false">
      <c r="A99" s="20"/>
      <c r="B99" s="19"/>
      <c r="C99" s="19"/>
      <c r="D99" s="19"/>
      <c r="E99" s="31"/>
      <c r="F99" s="31"/>
      <c r="G99" s="33" t="str">
        <f aca="false">IF(OR(E99="",F99=""),"",E99*F99)</f>
        <v/>
      </c>
    </row>
    <row r="100" customFormat="false" ht="15" hidden="false" customHeight="false" outlineLevel="0" collapsed="false">
      <c r="A100" s="20"/>
      <c r="B100" s="19"/>
      <c r="C100" s="19"/>
      <c r="D100" s="19"/>
      <c r="E100" s="31"/>
      <c r="F100" s="31"/>
      <c r="G100" s="33" t="str">
        <f aca="false">IF(OR(E100="",F100=""),"",E100*F100)</f>
        <v/>
      </c>
    </row>
    <row r="101" customFormat="false" ht="15" hidden="false" customHeight="false" outlineLevel="0" collapsed="false">
      <c r="A101" s="20"/>
      <c r="B101" s="19"/>
      <c r="C101" s="19"/>
      <c r="D101" s="19"/>
      <c r="E101" s="31"/>
      <c r="F101" s="31"/>
      <c r="G101" s="33" t="str">
        <f aca="false">IF(OR(E101="",F101=""),"",E101*F101)</f>
        <v/>
      </c>
    </row>
    <row r="102" customFormat="false" ht="15" hidden="false" customHeight="false" outlineLevel="0" collapsed="false">
      <c r="A102" s="20"/>
      <c r="B102" s="19"/>
      <c r="C102" s="19"/>
      <c r="D102" s="19"/>
      <c r="E102" s="31"/>
      <c r="F102" s="31"/>
      <c r="G102" s="33" t="str">
        <f aca="false">IF(OR(E102="",F102=""),"",E102*F102)</f>
        <v/>
      </c>
    </row>
    <row r="103" customFormat="false" ht="15" hidden="false" customHeight="false" outlineLevel="0" collapsed="false">
      <c r="A103" s="20"/>
      <c r="B103" s="19"/>
      <c r="C103" s="19"/>
      <c r="D103" s="19"/>
      <c r="E103" s="31"/>
      <c r="F103" s="31"/>
      <c r="G103" s="33" t="str">
        <f aca="false">IF(OR(E103="",F103=""),"",E103*F103)</f>
        <v/>
      </c>
    </row>
    <row r="104" customFormat="false" ht="15" hidden="false" customHeight="false" outlineLevel="0" collapsed="false">
      <c r="A104" s="20"/>
      <c r="B104" s="19"/>
      <c r="C104" s="19"/>
      <c r="D104" s="19"/>
      <c r="E104" s="31"/>
      <c r="F104" s="31"/>
      <c r="G104" s="33" t="str">
        <f aca="false">IF(OR(E104="",F104=""),"",E104*F104)</f>
        <v/>
      </c>
    </row>
    <row r="105" customFormat="false" ht="15" hidden="false" customHeight="false" outlineLevel="0" collapsed="false">
      <c r="A105" s="20"/>
      <c r="B105" s="19"/>
      <c r="C105" s="19"/>
      <c r="D105" s="19"/>
      <c r="E105" s="31"/>
      <c r="F105" s="31"/>
      <c r="G105" s="33" t="str">
        <f aca="false">IF(OR(E105="",F105=""),"",E105*F105)</f>
        <v/>
      </c>
    </row>
    <row r="106" customFormat="false" ht="15" hidden="false" customHeight="false" outlineLevel="0" collapsed="false">
      <c r="A106" s="20"/>
      <c r="B106" s="19"/>
      <c r="C106" s="19"/>
      <c r="D106" s="19"/>
      <c r="E106" s="31"/>
      <c r="F106" s="31"/>
      <c r="G106" s="33" t="str">
        <f aca="false">IF(OR(E106="",F106=""),"",E106*F106)</f>
        <v/>
      </c>
    </row>
    <row r="107" customFormat="false" ht="15" hidden="false" customHeight="false" outlineLevel="0" collapsed="false">
      <c r="A107" s="20"/>
      <c r="B107" s="19"/>
      <c r="C107" s="19"/>
      <c r="D107" s="19"/>
      <c r="E107" s="31"/>
      <c r="F107" s="31"/>
      <c r="G107" s="33" t="str">
        <f aca="false">IF(OR(E107="",F107=""),"",E107*F107)</f>
        <v/>
      </c>
    </row>
    <row r="108" customFormat="false" ht="15" hidden="false" customHeight="false" outlineLevel="0" collapsed="false">
      <c r="A108" s="20"/>
      <c r="B108" s="19"/>
      <c r="C108" s="19"/>
      <c r="D108" s="19"/>
      <c r="E108" s="31"/>
      <c r="F108" s="31"/>
      <c r="G108" s="33" t="str">
        <f aca="false">IF(OR(E108="",F108=""),"",E108*F108)</f>
        <v/>
      </c>
    </row>
    <row r="109" customFormat="false" ht="15" hidden="false" customHeight="false" outlineLevel="0" collapsed="false">
      <c r="A109" s="20"/>
      <c r="B109" s="19"/>
      <c r="C109" s="19"/>
      <c r="D109" s="19"/>
      <c r="E109" s="31"/>
      <c r="F109" s="31"/>
      <c r="G109" s="33" t="str">
        <f aca="false">IF(OR(E109="",F109=""),"",E109*F109)</f>
        <v/>
      </c>
    </row>
    <row r="110" customFormat="false" ht="15" hidden="false" customHeight="false" outlineLevel="0" collapsed="false">
      <c r="A110" s="20"/>
      <c r="B110" s="19"/>
      <c r="C110" s="19"/>
      <c r="D110" s="19"/>
      <c r="E110" s="31"/>
      <c r="F110" s="31"/>
      <c r="G110" s="33" t="str">
        <f aca="false">IF(OR(E110="",F110=""),"",E110*F110)</f>
        <v/>
      </c>
    </row>
    <row r="111" customFormat="false" ht="15" hidden="false" customHeight="false" outlineLevel="0" collapsed="false">
      <c r="A111" s="20"/>
      <c r="B111" s="19"/>
      <c r="C111" s="19"/>
      <c r="D111" s="19"/>
      <c r="E111" s="31"/>
      <c r="F111" s="31"/>
      <c r="G111" s="33" t="str">
        <f aca="false">IF(OR(E111="",F111=""),"",E111*F111)</f>
        <v/>
      </c>
    </row>
    <row r="112" customFormat="false" ht="15" hidden="false" customHeight="false" outlineLevel="0" collapsed="false">
      <c r="A112" s="20"/>
      <c r="B112" s="19"/>
      <c r="C112" s="19"/>
      <c r="D112" s="19"/>
      <c r="E112" s="31"/>
      <c r="F112" s="31"/>
      <c r="G112" s="33" t="str">
        <f aca="false">IF(OR(E112="",F112=""),"",E112*F112)</f>
        <v/>
      </c>
    </row>
    <row r="113" customFormat="false" ht="15" hidden="false" customHeight="false" outlineLevel="0" collapsed="false">
      <c r="A113" s="20"/>
      <c r="B113" s="19"/>
      <c r="C113" s="19"/>
      <c r="D113" s="19"/>
      <c r="E113" s="31"/>
      <c r="F113" s="31"/>
      <c r="G113" s="33" t="str">
        <f aca="false">IF(OR(E113="",F113=""),"",E113*F113)</f>
        <v/>
      </c>
    </row>
    <row r="114" customFormat="false" ht="15" hidden="false" customHeight="false" outlineLevel="0" collapsed="false">
      <c r="A114" s="20"/>
      <c r="B114" s="19"/>
      <c r="C114" s="19"/>
      <c r="D114" s="19"/>
      <c r="E114" s="31"/>
      <c r="F114" s="31"/>
      <c r="G114" s="33" t="str">
        <f aca="false">IF(OR(E114="",F114=""),"",E114*F114)</f>
        <v/>
      </c>
    </row>
    <row r="115" customFormat="false" ht="15" hidden="false" customHeight="false" outlineLevel="0" collapsed="false">
      <c r="A115" s="20"/>
      <c r="B115" s="19"/>
      <c r="C115" s="19"/>
      <c r="D115" s="19"/>
      <c r="E115" s="31"/>
      <c r="F115" s="31"/>
      <c r="G115" s="33" t="str">
        <f aca="false">IF(OR(E115="",F115=""),"",E115*F115)</f>
        <v/>
      </c>
    </row>
    <row r="116" customFormat="false" ht="15" hidden="false" customHeight="false" outlineLevel="0" collapsed="false">
      <c r="A116" s="20"/>
      <c r="B116" s="19"/>
      <c r="C116" s="19"/>
      <c r="D116" s="19"/>
      <c r="E116" s="31"/>
      <c r="F116" s="31"/>
      <c r="G116" s="33" t="str">
        <f aca="false">IF(OR(E116="",F116=""),"",E116*F116)</f>
        <v/>
      </c>
    </row>
    <row r="117" customFormat="false" ht="15" hidden="false" customHeight="false" outlineLevel="0" collapsed="false">
      <c r="A117" s="20"/>
      <c r="B117" s="19"/>
      <c r="C117" s="19"/>
      <c r="D117" s="19"/>
      <c r="E117" s="31"/>
      <c r="F117" s="31"/>
      <c r="G117" s="33" t="str">
        <f aca="false">IF(OR(E117="",F117=""),"",E117*F117)</f>
        <v/>
      </c>
    </row>
    <row r="118" customFormat="false" ht="15" hidden="false" customHeight="false" outlineLevel="0" collapsed="false">
      <c r="A118" s="20"/>
      <c r="B118" s="19"/>
      <c r="C118" s="19"/>
      <c r="D118" s="19"/>
      <c r="E118" s="31"/>
      <c r="F118" s="31"/>
      <c r="G118" s="33" t="str">
        <f aca="false">IF(OR(E118="",F118=""),"",E118*F118)</f>
        <v/>
      </c>
    </row>
    <row r="119" customFormat="false" ht="15" hidden="false" customHeight="false" outlineLevel="0" collapsed="false">
      <c r="A119" s="20"/>
      <c r="B119" s="19"/>
      <c r="C119" s="19"/>
      <c r="D119" s="19"/>
      <c r="E119" s="31"/>
      <c r="F119" s="31"/>
      <c r="G119" s="33" t="str">
        <f aca="false">IF(OR(E119="",F119=""),"",E119*F119)</f>
        <v/>
      </c>
    </row>
    <row r="120" customFormat="false" ht="15" hidden="false" customHeight="false" outlineLevel="0" collapsed="false">
      <c r="A120" s="20"/>
      <c r="B120" s="19"/>
      <c r="C120" s="19"/>
      <c r="D120" s="19"/>
      <c r="E120" s="31"/>
      <c r="F120" s="31"/>
      <c r="G120" s="33" t="str">
        <f aca="false">IF(OR(E120="",F120=""),"",E120*F120)</f>
        <v/>
      </c>
    </row>
    <row r="121" customFormat="false" ht="15" hidden="false" customHeight="false" outlineLevel="0" collapsed="false">
      <c r="A121" s="20"/>
      <c r="B121" s="19"/>
      <c r="C121" s="19"/>
      <c r="D121" s="19"/>
      <c r="E121" s="31"/>
      <c r="F121" s="31"/>
      <c r="G121" s="33" t="str">
        <f aca="false">IF(OR(E121="",F121=""),"",E121*F121)</f>
        <v/>
      </c>
    </row>
    <row r="122" customFormat="false" ht="15" hidden="false" customHeight="false" outlineLevel="0" collapsed="false">
      <c r="A122" s="20"/>
      <c r="B122" s="19"/>
      <c r="C122" s="19"/>
      <c r="D122" s="19"/>
      <c r="E122" s="31"/>
      <c r="F122" s="31"/>
      <c r="G122" s="33" t="str">
        <f aca="false">IF(OR(E122="",F122=""),"",E122*F122)</f>
        <v/>
      </c>
    </row>
    <row r="123" customFormat="false" ht="15" hidden="false" customHeight="false" outlineLevel="0" collapsed="false">
      <c r="A123" s="20"/>
      <c r="B123" s="19"/>
      <c r="C123" s="19"/>
      <c r="D123" s="19"/>
      <c r="E123" s="31"/>
      <c r="F123" s="31"/>
      <c r="G123" s="33" t="str">
        <f aca="false">IF(OR(E123="",F123=""),"",E123*F123)</f>
        <v/>
      </c>
    </row>
    <row r="124" customFormat="false" ht="15" hidden="false" customHeight="false" outlineLevel="0" collapsed="false">
      <c r="A124" s="20"/>
      <c r="B124" s="19"/>
      <c r="C124" s="19"/>
      <c r="D124" s="19"/>
      <c r="E124" s="31"/>
      <c r="F124" s="31"/>
      <c r="G124" s="33" t="str">
        <f aca="false">IF(OR(E124="",F124=""),"",E124*F124)</f>
        <v/>
      </c>
    </row>
    <row r="125" customFormat="false" ht="15" hidden="false" customHeight="false" outlineLevel="0" collapsed="false">
      <c r="A125" s="20"/>
      <c r="B125" s="19"/>
      <c r="C125" s="19"/>
      <c r="D125" s="19"/>
      <c r="E125" s="31"/>
      <c r="F125" s="31"/>
      <c r="G125" s="33" t="str">
        <f aca="false">IF(OR(E125="",F125=""),"",E125*F125)</f>
        <v/>
      </c>
    </row>
    <row r="126" customFormat="false" ht="15" hidden="false" customHeight="false" outlineLevel="0" collapsed="false">
      <c r="A126" s="20"/>
      <c r="B126" s="19"/>
      <c r="C126" s="19"/>
      <c r="D126" s="19"/>
      <c r="E126" s="31"/>
      <c r="F126" s="31"/>
      <c r="G126" s="33" t="str">
        <f aca="false">IF(OR(E126="",F126=""),"",E126*F126)</f>
        <v/>
      </c>
    </row>
    <row r="127" customFormat="false" ht="15" hidden="false" customHeight="false" outlineLevel="0" collapsed="false">
      <c r="A127" s="20"/>
      <c r="B127" s="19"/>
      <c r="C127" s="19"/>
      <c r="D127" s="19"/>
      <c r="E127" s="31"/>
      <c r="F127" s="31"/>
      <c r="G127" s="33" t="str">
        <f aca="false">IF(OR(E127="",F127=""),"",E127*F127)</f>
        <v/>
      </c>
    </row>
    <row r="128" customFormat="false" ht="15" hidden="false" customHeight="false" outlineLevel="0" collapsed="false">
      <c r="A128" s="20"/>
      <c r="B128" s="19"/>
      <c r="C128" s="19"/>
      <c r="D128" s="19"/>
      <c r="E128" s="31"/>
      <c r="F128" s="31"/>
      <c r="G128" s="33" t="str">
        <f aca="false">IF(OR(E128="",F128=""),"",E128*F128)</f>
        <v/>
      </c>
    </row>
    <row r="129" customFormat="false" ht="15" hidden="false" customHeight="false" outlineLevel="0" collapsed="false">
      <c r="A129" s="20"/>
      <c r="B129" s="19"/>
      <c r="C129" s="19"/>
      <c r="D129" s="19"/>
      <c r="E129" s="31"/>
      <c r="F129" s="31"/>
      <c r="G129" s="33" t="str">
        <f aca="false">IF(OR(E129="",F129=""),"",E129*F129)</f>
        <v/>
      </c>
    </row>
    <row r="130" customFormat="false" ht="15" hidden="false" customHeight="false" outlineLevel="0" collapsed="false">
      <c r="A130" s="20"/>
      <c r="B130" s="19"/>
      <c r="C130" s="19"/>
      <c r="D130" s="19"/>
      <c r="E130" s="31"/>
      <c r="F130" s="31"/>
      <c r="G130" s="33" t="str">
        <f aca="false">IF(OR(E130="",F130=""),"",E130*F130)</f>
        <v/>
      </c>
    </row>
    <row r="131" customFormat="false" ht="15" hidden="false" customHeight="false" outlineLevel="0" collapsed="false">
      <c r="A131" s="20"/>
      <c r="B131" s="19"/>
      <c r="C131" s="19"/>
      <c r="D131" s="19"/>
      <c r="E131" s="31"/>
      <c r="F131" s="31"/>
      <c r="G131" s="33" t="str">
        <f aca="false">IF(OR(E131="",F131=""),"",E131*F131)</f>
        <v/>
      </c>
    </row>
    <row r="132" customFormat="false" ht="15" hidden="false" customHeight="false" outlineLevel="0" collapsed="false">
      <c r="A132" s="20"/>
      <c r="B132" s="19"/>
      <c r="C132" s="19"/>
      <c r="D132" s="19"/>
      <c r="E132" s="31"/>
      <c r="F132" s="31"/>
      <c r="G132" s="33" t="str">
        <f aca="false">IF(OR(E132="",F132=""),"",E132*F132)</f>
        <v/>
      </c>
    </row>
    <row r="133" customFormat="false" ht="15" hidden="false" customHeight="false" outlineLevel="0" collapsed="false">
      <c r="A133" s="20"/>
      <c r="B133" s="19"/>
      <c r="C133" s="19"/>
      <c r="D133" s="19"/>
      <c r="E133" s="31"/>
      <c r="F133" s="31"/>
      <c r="G133" s="33" t="str">
        <f aca="false">IF(OR(E133="",F133=""),"",E133*F133)</f>
        <v/>
      </c>
    </row>
    <row r="134" customFormat="false" ht="15" hidden="false" customHeight="false" outlineLevel="0" collapsed="false">
      <c r="A134" s="20"/>
      <c r="B134" s="19"/>
      <c r="C134" s="19"/>
      <c r="D134" s="19"/>
      <c r="E134" s="31"/>
      <c r="F134" s="31"/>
      <c r="G134" s="33" t="str">
        <f aca="false">IF(OR(E134="",F134=""),"",E134*F134)</f>
        <v/>
      </c>
    </row>
    <row r="135" customFormat="false" ht="15" hidden="false" customHeight="false" outlineLevel="0" collapsed="false">
      <c r="A135" s="20"/>
      <c r="B135" s="19"/>
      <c r="C135" s="19"/>
      <c r="D135" s="19"/>
      <c r="E135" s="31"/>
      <c r="F135" s="31"/>
      <c r="G135" s="33" t="str">
        <f aca="false">IF(OR(E135="",F135=""),"",E135*F135)</f>
        <v/>
      </c>
    </row>
    <row r="136" customFormat="false" ht="15" hidden="false" customHeight="false" outlineLevel="0" collapsed="false">
      <c r="A136" s="20"/>
      <c r="B136" s="19"/>
      <c r="C136" s="19"/>
      <c r="D136" s="19"/>
      <c r="E136" s="31"/>
      <c r="F136" s="31"/>
      <c r="G136" s="33" t="str">
        <f aca="false">IF(OR(E136="",F136=""),"",E136*F136)</f>
        <v/>
      </c>
    </row>
    <row r="137" customFormat="false" ht="15" hidden="false" customHeight="false" outlineLevel="0" collapsed="false">
      <c r="A137" s="20"/>
      <c r="B137" s="19"/>
      <c r="C137" s="19"/>
      <c r="D137" s="19"/>
      <c r="E137" s="31"/>
      <c r="F137" s="31"/>
      <c r="G137" s="33" t="str">
        <f aca="false">IF(OR(E137="",F137=""),"",E137*F137)</f>
        <v/>
      </c>
    </row>
    <row r="138" customFormat="false" ht="15" hidden="false" customHeight="false" outlineLevel="0" collapsed="false">
      <c r="A138" s="20"/>
      <c r="B138" s="19"/>
      <c r="C138" s="19"/>
      <c r="D138" s="19"/>
      <c r="E138" s="31"/>
      <c r="F138" s="31"/>
      <c r="G138" s="33" t="str">
        <f aca="false">IF(OR(E138="",F138=""),"",E138*F138)</f>
        <v/>
      </c>
    </row>
    <row r="139" customFormat="false" ht="15" hidden="false" customHeight="false" outlineLevel="0" collapsed="false">
      <c r="A139" s="20"/>
      <c r="B139" s="19"/>
      <c r="C139" s="19"/>
      <c r="D139" s="19"/>
      <c r="E139" s="31"/>
      <c r="F139" s="31"/>
      <c r="G139" s="33" t="str">
        <f aca="false">IF(OR(E139="",F139=""),"",E139*F139)</f>
        <v/>
      </c>
    </row>
    <row r="140" customFormat="false" ht="15" hidden="false" customHeight="false" outlineLevel="0" collapsed="false">
      <c r="A140" s="20"/>
      <c r="B140" s="19"/>
      <c r="C140" s="19"/>
      <c r="D140" s="19"/>
      <c r="E140" s="31"/>
      <c r="F140" s="31"/>
      <c r="G140" s="33" t="str">
        <f aca="false">IF(OR(E140="",F140=""),"",E140*F140)</f>
        <v/>
      </c>
    </row>
    <row r="141" customFormat="false" ht="15" hidden="false" customHeight="false" outlineLevel="0" collapsed="false">
      <c r="A141" s="20"/>
      <c r="B141" s="19"/>
      <c r="C141" s="19"/>
      <c r="D141" s="19"/>
      <c r="E141" s="31"/>
      <c r="F141" s="31"/>
      <c r="G141" s="33" t="str">
        <f aca="false">IF(OR(E141="",F141=""),"",E141*F141)</f>
        <v/>
      </c>
    </row>
    <row r="142" customFormat="false" ht="15" hidden="false" customHeight="false" outlineLevel="0" collapsed="false">
      <c r="A142" s="20"/>
      <c r="B142" s="19"/>
      <c r="C142" s="19"/>
      <c r="D142" s="19"/>
      <c r="E142" s="31"/>
      <c r="F142" s="31"/>
      <c r="G142" s="33" t="str">
        <f aca="false">IF(OR(E142="",F142=""),"",E142*F142)</f>
        <v/>
      </c>
    </row>
    <row r="143" customFormat="false" ht="15" hidden="false" customHeight="false" outlineLevel="0" collapsed="false">
      <c r="A143" s="20"/>
      <c r="B143" s="19"/>
      <c r="C143" s="19"/>
      <c r="D143" s="19"/>
      <c r="E143" s="31"/>
      <c r="F143" s="31"/>
      <c r="G143" s="33" t="str">
        <f aca="false">IF(OR(E143="",F143=""),"",E143*F143)</f>
        <v/>
      </c>
    </row>
    <row r="144" customFormat="false" ht="15" hidden="false" customHeight="false" outlineLevel="0" collapsed="false">
      <c r="A144" s="20"/>
      <c r="B144" s="19"/>
      <c r="C144" s="19"/>
      <c r="D144" s="19"/>
      <c r="E144" s="31"/>
      <c r="F144" s="31"/>
      <c r="G144" s="33" t="str">
        <f aca="false">IF(OR(E144="",F144=""),"",E144*F144)</f>
        <v/>
      </c>
    </row>
    <row r="145" customFormat="false" ht="15" hidden="false" customHeight="false" outlineLevel="0" collapsed="false">
      <c r="A145" s="20"/>
      <c r="B145" s="19"/>
      <c r="C145" s="19"/>
      <c r="D145" s="19"/>
      <c r="E145" s="31"/>
      <c r="F145" s="31"/>
      <c r="G145" s="33" t="str">
        <f aca="false">IF(OR(E145="",F145=""),"",E145*F145)</f>
        <v/>
      </c>
    </row>
    <row r="146" customFormat="false" ht="15" hidden="false" customHeight="false" outlineLevel="0" collapsed="false">
      <c r="A146" s="20"/>
      <c r="B146" s="19"/>
      <c r="C146" s="19"/>
      <c r="D146" s="19"/>
      <c r="E146" s="31"/>
      <c r="F146" s="31"/>
      <c r="G146" s="33" t="str">
        <f aca="false">IF(OR(E146="",F146=""),"",E146*F146)</f>
        <v/>
      </c>
    </row>
    <row r="147" customFormat="false" ht="15" hidden="false" customHeight="false" outlineLevel="0" collapsed="false">
      <c r="A147" s="20"/>
      <c r="B147" s="19"/>
      <c r="C147" s="19"/>
      <c r="D147" s="19"/>
      <c r="E147" s="31"/>
      <c r="F147" s="31"/>
      <c r="G147" s="33" t="str">
        <f aca="false">IF(OR(E147="",F147=""),"",E147*F147)</f>
        <v/>
      </c>
    </row>
    <row r="148" customFormat="false" ht="15" hidden="false" customHeight="false" outlineLevel="0" collapsed="false">
      <c r="A148" s="20"/>
      <c r="B148" s="19"/>
      <c r="C148" s="19"/>
      <c r="D148" s="19"/>
      <c r="E148" s="31"/>
      <c r="F148" s="31"/>
      <c r="G148" s="33" t="str">
        <f aca="false">IF(OR(E148="",F148=""),"",E148*F148)</f>
        <v/>
      </c>
    </row>
    <row r="149" customFormat="false" ht="15" hidden="false" customHeight="false" outlineLevel="0" collapsed="false">
      <c r="A149" s="20"/>
      <c r="B149" s="19"/>
      <c r="C149" s="19"/>
      <c r="D149" s="19"/>
      <c r="E149" s="31"/>
      <c r="F149" s="31"/>
      <c r="G149" s="33" t="str">
        <f aca="false">IF(OR(E149="",F149=""),"",E149*F149)</f>
        <v/>
      </c>
    </row>
    <row r="150" customFormat="false" ht="15" hidden="false" customHeight="false" outlineLevel="0" collapsed="false">
      <c r="A150" s="20"/>
      <c r="B150" s="19"/>
      <c r="C150" s="19"/>
      <c r="D150" s="19"/>
      <c r="E150" s="31"/>
      <c r="F150" s="31"/>
      <c r="G150" s="33" t="str">
        <f aca="false">IF(OR(E150="",F150=""),"",E150*F150)</f>
        <v/>
      </c>
    </row>
    <row r="151" customFormat="false" ht="15" hidden="false" customHeight="false" outlineLevel="0" collapsed="false">
      <c r="A151" s="20"/>
      <c r="B151" s="19"/>
      <c r="C151" s="19"/>
      <c r="D151" s="19"/>
      <c r="E151" s="31"/>
      <c r="F151" s="31"/>
      <c r="G151" s="33" t="str">
        <f aca="false">IF(OR(E151="",F151=""),"",E151*F151)</f>
        <v/>
      </c>
    </row>
    <row r="152" customFormat="false" ht="15" hidden="false" customHeight="false" outlineLevel="0" collapsed="false">
      <c r="A152" s="20"/>
      <c r="B152" s="19"/>
      <c r="C152" s="19"/>
      <c r="D152" s="19"/>
      <c r="E152" s="31"/>
      <c r="F152" s="31"/>
      <c r="G152" s="33" t="str">
        <f aca="false">IF(OR(E152="",F152=""),"",E152*F152)</f>
        <v/>
      </c>
    </row>
    <row r="153" customFormat="false" ht="15" hidden="false" customHeight="false" outlineLevel="0" collapsed="false">
      <c r="A153" s="20"/>
      <c r="B153" s="19"/>
      <c r="C153" s="19"/>
      <c r="D153" s="19"/>
      <c r="E153" s="31"/>
      <c r="F153" s="31"/>
      <c r="G153" s="33" t="str">
        <f aca="false">IF(OR(E153="",F153=""),"",E153*F153)</f>
        <v/>
      </c>
    </row>
    <row r="154" customFormat="false" ht="15" hidden="false" customHeight="false" outlineLevel="0" collapsed="false">
      <c r="A154" s="20"/>
      <c r="B154" s="19"/>
      <c r="C154" s="19"/>
      <c r="D154" s="19"/>
      <c r="E154" s="31"/>
      <c r="F154" s="31"/>
      <c r="G154" s="33" t="str">
        <f aca="false">IF(OR(E154="",F154=""),"",E154*F154)</f>
        <v/>
      </c>
    </row>
    <row r="155" customFormat="false" ht="15" hidden="false" customHeight="false" outlineLevel="0" collapsed="false">
      <c r="A155" s="20"/>
      <c r="B155" s="19"/>
      <c r="C155" s="19"/>
      <c r="D155" s="19"/>
      <c r="E155" s="31"/>
      <c r="F155" s="31"/>
      <c r="G155" s="33" t="str">
        <f aca="false">IF(OR(E155="",F155=""),"",E155*F155)</f>
        <v/>
      </c>
    </row>
    <row r="156" customFormat="false" ht="15" hidden="false" customHeight="false" outlineLevel="0" collapsed="false">
      <c r="A156" s="20"/>
      <c r="B156" s="19"/>
      <c r="C156" s="19"/>
      <c r="D156" s="19"/>
      <c r="E156" s="31"/>
      <c r="F156" s="31"/>
      <c r="G156" s="33" t="str">
        <f aca="false">IF(OR(E156="",F156=""),"",E156*F156)</f>
        <v/>
      </c>
    </row>
    <row r="157" customFormat="false" ht="15" hidden="false" customHeight="false" outlineLevel="0" collapsed="false">
      <c r="A157" s="20"/>
      <c r="B157" s="19"/>
      <c r="C157" s="19"/>
      <c r="D157" s="19"/>
      <c r="E157" s="31"/>
      <c r="F157" s="31"/>
      <c r="G157" s="33" t="str">
        <f aca="false">IF(OR(E157="",F157=""),"",E157*F157)</f>
        <v/>
      </c>
    </row>
    <row r="158" customFormat="false" ht="15" hidden="false" customHeight="false" outlineLevel="0" collapsed="false">
      <c r="A158" s="20"/>
      <c r="B158" s="19"/>
      <c r="C158" s="19"/>
      <c r="D158" s="19"/>
      <c r="E158" s="31"/>
      <c r="F158" s="31"/>
      <c r="G158" s="33" t="str">
        <f aca="false">IF(OR(E158="",F158=""),"",E158*F158)</f>
        <v/>
      </c>
    </row>
    <row r="159" customFormat="false" ht="15" hidden="false" customHeight="false" outlineLevel="0" collapsed="false">
      <c r="A159" s="20"/>
      <c r="B159" s="19"/>
      <c r="C159" s="19"/>
      <c r="D159" s="19"/>
      <c r="E159" s="31"/>
      <c r="F159" s="31"/>
      <c r="G159" s="33" t="str">
        <f aca="false">IF(OR(E159="",F159=""),"",E159*F159)</f>
        <v/>
      </c>
    </row>
    <row r="160" customFormat="false" ht="15" hidden="false" customHeight="false" outlineLevel="0" collapsed="false">
      <c r="A160" s="20"/>
      <c r="B160" s="19"/>
      <c r="C160" s="19"/>
      <c r="D160" s="19"/>
      <c r="E160" s="31"/>
      <c r="F160" s="31"/>
      <c r="G160" s="33" t="str">
        <f aca="false">IF(OR(E160="",F160=""),"",E160*F160)</f>
        <v/>
      </c>
    </row>
    <row r="161" customFormat="false" ht="15" hidden="false" customHeight="false" outlineLevel="0" collapsed="false">
      <c r="A161" s="20"/>
      <c r="B161" s="19"/>
      <c r="C161" s="19"/>
      <c r="D161" s="19"/>
      <c r="E161" s="31"/>
      <c r="F161" s="31"/>
      <c r="G161" s="33" t="str">
        <f aca="false">IF(OR(E161="",F161=""),"",E161*F161)</f>
        <v/>
      </c>
    </row>
    <row r="162" customFormat="false" ht="15" hidden="false" customHeight="false" outlineLevel="0" collapsed="false">
      <c r="A162" s="20"/>
      <c r="B162" s="19"/>
      <c r="C162" s="19"/>
      <c r="D162" s="19"/>
      <c r="E162" s="31"/>
      <c r="F162" s="31"/>
      <c r="G162" s="33" t="str">
        <f aca="false">IF(OR(E162="",F162=""),"",E162*F162)</f>
        <v/>
      </c>
    </row>
    <row r="163" customFormat="false" ht="15" hidden="false" customHeight="false" outlineLevel="0" collapsed="false">
      <c r="A163" s="20"/>
      <c r="B163" s="19"/>
      <c r="C163" s="19"/>
      <c r="D163" s="19"/>
      <c r="E163" s="31"/>
      <c r="F163" s="31"/>
      <c r="G163" s="33" t="str">
        <f aca="false">IF(OR(E163="",F163=""),"",E163*F163)</f>
        <v/>
      </c>
    </row>
    <row r="164" customFormat="false" ht="15" hidden="false" customHeight="false" outlineLevel="0" collapsed="false">
      <c r="A164" s="20"/>
      <c r="B164" s="19"/>
      <c r="C164" s="19"/>
      <c r="D164" s="19"/>
      <c r="E164" s="31"/>
      <c r="F164" s="31"/>
      <c r="G164" s="33" t="str">
        <f aca="false">IF(OR(E164="",F164=""),"",E164*F164)</f>
        <v/>
      </c>
    </row>
    <row r="165" customFormat="false" ht="15" hidden="false" customHeight="false" outlineLevel="0" collapsed="false">
      <c r="A165" s="20"/>
      <c r="B165" s="19"/>
      <c r="C165" s="19"/>
      <c r="D165" s="19"/>
      <c r="E165" s="31"/>
      <c r="F165" s="31"/>
      <c r="G165" s="33" t="str">
        <f aca="false">IF(OR(E165="",F165=""),"",E165*F165)</f>
        <v/>
      </c>
    </row>
    <row r="166" customFormat="false" ht="15" hidden="false" customHeight="false" outlineLevel="0" collapsed="false">
      <c r="A166" s="20"/>
      <c r="B166" s="19"/>
      <c r="C166" s="19"/>
      <c r="D166" s="19"/>
      <c r="E166" s="31"/>
      <c r="F166" s="31"/>
      <c r="G166" s="33" t="str">
        <f aca="false">IF(OR(E166="",F166=""),"",E166*F166)</f>
        <v/>
      </c>
    </row>
    <row r="167" customFormat="false" ht="15" hidden="false" customHeight="false" outlineLevel="0" collapsed="false">
      <c r="A167" s="20"/>
      <c r="B167" s="19"/>
      <c r="C167" s="19"/>
      <c r="D167" s="19"/>
      <c r="E167" s="31"/>
      <c r="F167" s="31"/>
      <c r="G167" s="33" t="str">
        <f aca="false">IF(OR(E167="",F167=""),"",E167*F167)</f>
        <v/>
      </c>
    </row>
    <row r="168" customFormat="false" ht="15" hidden="false" customHeight="false" outlineLevel="0" collapsed="false">
      <c r="A168" s="20"/>
      <c r="B168" s="19"/>
      <c r="C168" s="19"/>
      <c r="D168" s="19"/>
      <c r="E168" s="31"/>
      <c r="F168" s="31"/>
      <c r="G168" s="33" t="str">
        <f aca="false">IF(OR(E168="",F168=""),"",E168*F168)</f>
        <v/>
      </c>
    </row>
    <row r="169" customFormat="false" ht="15" hidden="false" customHeight="false" outlineLevel="0" collapsed="false">
      <c r="A169" s="20"/>
      <c r="B169" s="19"/>
      <c r="C169" s="19"/>
      <c r="D169" s="19"/>
      <c r="E169" s="31"/>
      <c r="F169" s="31"/>
      <c r="G169" s="33" t="str">
        <f aca="false">IF(OR(E169="",F169=""),"",E169*F169)</f>
        <v/>
      </c>
    </row>
    <row r="170" customFormat="false" ht="15" hidden="false" customHeight="false" outlineLevel="0" collapsed="false">
      <c r="A170" s="20"/>
      <c r="B170" s="19"/>
      <c r="C170" s="19"/>
      <c r="D170" s="19"/>
      <c r="E170" s="31"/>
      <c r="F170" s="31"/>
      <c r="G170" s="33" t="str">
        <f aca="false">IF(OR(E170="",F170=""),"",E170*F170)</f>
        <v/>
      </c>
    </row>
    <row r="171" customFormat="false" ht="15" hidden="false" customHeight="false" outlineLevel="0" collapsed="false">
      <c r="A171" s="20"/>
      <c r="B171" s="19"/>
      <c r="C171" s="19"/>
      <c r="D171" s="19"/>
      <c r="E171" s="31"/>
      <c r="F171" s="31"/>
      <c r="G171" s="33" t="str">
        <f aca="false">IF(OR(E171="",F171=""),"",E171*F171)</f>
        <v/>
      </c>
    </row>
    <row r="172" customFormat="false" ht="15" hidden="false" customHeight="false" outlineLevel="0" collapsed="false">
      <c r="A172" s="20"/>
      <c r="B172" s="19"/>
      <c r="C172" s="19"/>
      <c r="D172" s="19"/>
      <c r="E172" s="31"/>
      <c r="F172" s="31"/>
      <c r="G172" s="33" t="str">
        <f aca="false">IF(OR(E172="",F172=""),"",E172*F172)</f>
        <v/>
      </c>
    </row>
    <row r="173" customFormat="false" ht="15" hidden="false" customHeight="false" outlineLevel="0" collapsed="false">
      <c r="A173" s="20"/>
      <c r="B173" s="19"/>
      <c r="C173" s="19"/>
      <c r="D173" s="19"/>
      <c r="E173" s="31"/>
      <c r="F173" s="31"/>
      <c r="G173" s="33" t="str">
        <f aca="false">IF(OR(E173="",F173=""),"",E173*F173)</f>
        <v/>
      </c>
    </row>
    <row r="174" customFormat="false" ht="15" hidden="false" customHeight="false" outlineLevel="0" collapsed="false">
      <c r="A174" s="20"/>
      <c r="B174" s="19"/>
      <c r="C174" s="19"/>
      <c r="D174" s="19"/>
      <c r="E174" s="31"/>
      <c r="F174" s="31"/>
      <c r="G174" s="33" t="str">
        <f aca="false">IF(OR(E174="",F174=""),"",E174*F174)</f>
        <v/>
      </c>
    </row>
    <row r="175" customFormat="false" ht="15" hidden="false" customHeight="false" outlineLevel="0" collapsed="false">
      <c r="A175" s="20"/>
      <c r="B175" s="19"/>
      <c r="C175" s="19"/>
      <c r="D175" s="19"/>
      <c r="E175" s="31"/>
      <c r="F175" s="31"/>
      <c r="G175" s="33" t="str">
        <f aca="false">IF(OR(E175="",F175=""),"",E175*F175)</f>
        <v/>
      </c>
    </row>
    <row r="176" customFormat="false" ht="15" hidden="false" customHeight="false" outlineLevel="0" collapsed="false">
      <c r="A176" s="20"/>
      <c r="B176" s="19"/>
      <c r="C176" s="19"/>
      <c r="D176" s="19"/>
      <c r="E176" s="31"/>
      <c r="F176" s="31"/>
      <c r="G176" s="33" t="str">
        <f aca="false">IF(OR(E176="",F176=""),"",E176*F176)</f>
        <v/>
      </c>
    </row>
    <row r="177" customFormat="false" ht="15" hidden="false" customHeight="false" outlineLevel="0" collapsed="false">
      <c r="A177" s="20"/>
      <c r="B177" s="19"/>
      <c r="C177" s="19"/>
      <c r="D177" s="19"/>
      <c r="E177" s="31"/>
      <c r="F177" s="31"/>
      <c r="G177" s="33" t="str">
        <f aca="false">IF(OR(E177="",F177=""),"",E177*F177)</f>
        <v/>
      </c>
    </row>
    <row r="178" customFormat="false" ht="15" hidden="false" customHeight="false" outlineLevel="0" collapsed="false">
      <c r="A178" s="20"/>
      <c r="B178" s="19"/>
      <c r="C178" s="19"/>
      <c r="D178" s="19"/>
      <c r="E178" s="31"/>
      <c r="F178" s="31"/>
      <c r="G178" s="33" t="str">
        <f aca="false">IF(OR(E178="",F178=""),"",E178*F178)</f>
        <v/>
      </c>
    </row>
    <row r="179" customFormat="false" ht="15" hidden="false" customHeight="false" outlineLevel="0" collapsed="false">
      <c r="A179" s="20"/>
      <c r="B179" s="19"/>
      <c r="C179" s="19"/>
      <c r="D179" s="19"/>
      <c r="E179" s="31"/>
      <c r="F179" s="31"/>
      <c r="G179" s="33" t="str">
        <f aca="false">IF(OR(E179="",F179=""),"",E179*F179)</f>
        <v/>
      </c>
    </row>
    <row r="180" customFormat="false" ht="15" hidden="false" customHeight="false" outlineLevel="0" collapsed="false">
      <c r="A180" s="20"/>
      <c r="B180" s="19"/>
      <c r="C180" s="19"/>
      <c r="D180" s="19"/>
      <c r="E180" s="31"/>
      <c r="F180" s="31"/>
      <c r="G180" s="33" t="str">
        <f aca="false">IF(OR(E180="",F180=""),"",E180*F180)</f>
        <v/>
      </c>
    </row>
    <row r="181" customFormat="false" ht="15" hidden="false" customHeight="false" outlineLevel="0" collapsed="false">
      <c r="A181" s="20"/>
      <c r="B181" s="19"/>
      <c r="C181" s="19"/>
      <c r="D181" s="19"/>
      <c r="E181" s="31"/>
      <c r="F181" s="31"/>
      <c r="G181" s="33" t="str">
        <f aca="false">IF(OR(E181="",F181=""),"",E181*F181)</f>
        <v/>
      </c>
    </row>
    <row r="182" customFormat="false" ht="15" hidden="false" customHeight="false" outlineLevel="0" collapsed="false">
      <c r="A182" s="20"/>
      <c r="B182" s="19"/>
      <c r="C182" s="19"/>
      <c r="D182" s="19"/>
      <c r="E182" s="31"/>
      <c r="F182" s="31"/>
      <c r="G182" s="33" t="str">
        <f aca="false">IF(OR(E182="",F182=""),"",E182*F182)</f>
        <v/>
      </c>
    </row>
    <row r="183" customFormat="false" ht="15" hidden="false" customHeight="false" outlineLevel="0" collapsed="false">
      <c r="A183" s="20"/>
      <c r="B183" s="19"/>
      <c r="C183" s="19"/>
      <c r="D183" s="19"/>
      <c r="E183" s="31"/>
      <c r="F183" s="31"/>
      <c r="G183" s="33" t="str">
        <f aca="false">IF(OR(E183="",F183=""),"",E183*F183)</f>
        <v/>
      </c>
    </row>
    <row r="184" customFormat="false" ht="15" hidden="false" customHeight="false" outlineLevel="0" collapsed="false">
      <c r="A184" s="20"/>
      <c r="B184" s="19"/>
      <c r="C184" s="19"/>
      <c r="D184" s="19"/>
      <c r="E184" s="31"/>
      <c r="F184" s="31"/>
      <c r="G184" s="33" t="str">
        <f aca="false">IF(OR(E184="",F184=""),"",E184*F184)</f>
        <v/>
      </c>
    </row>
    <row r="185" customFormat="false" ht="15" hidden="false" customHeight="false" outlineLevel="0" collapsed="false">
      <c r="A185" s="20"/>
      <c r="B185" s="19"/>
      <c r="C185" s="19"/>
      <c r="D185" s="19"/>
      <c r="E185" s="31"/>
      <c r="F185" s="31"/>
      <c r="G185" s="33" t="str">
        <f aca="false">IF(OR(E185="",F185=""),"",E185*F185)</f>
        <v/>
      </c>
    </row>
    <row r="186" customFormat="false" ht="15" hidden="false" customHeight="false" outlineLevel="0" collapsed="false">
      <c r="A186" s="20"/>
      <c r="B186" s="19"/>
      <c r="C186" s="19"/>
      <c r="D186" s="19"/>
      <c r="E186" s="31"/>
      <c r="F186" s="31"/>
      <c r="G186" s="33" t="str">
        <f aca="false">IF(OR(E186="",F186=""),"",E186*F186)</f>
        <v/>
      </c>
    </row>
    <row r="187" customFormat="false" ht="15" hidden="false" customHeight="false" outlineLevel="0" collapsed="false">
      <c r="A187" s="20"/>
      <c r="B187" s="19"/>
      <c r="C187" s="19"/>
      <c r="D187" s="19"/>
      <c r="E187" s="31"/>
      <c r="F187" s="31"/>
      <c r="G187" s="33" t="str">
        <f aca="false">IF(OR(E187="",F187=""),"",E187*F187)</f>
        <v/>
      </c>
    </row>
    <row r="188" customFormat="false" ht="15" hidden="false" customHeight="false" outlineLevel="0" collapsed="false">
      <c r="A188" s="20"/>
      <c r="B188" s="19"/>
      <c r="C188" s="19"/>
      <c r="D188" s="19"/>
      <c r="E188" s="31"/>
      <c r="F188" s="31"/>
      <c r="G188" s="33" t="str">
        <f aca="false">IF(OR(E188="",F188=""),"",E188*F188)</f>
        <v/>
      </c>
    </row>
    <row r="189" customFormat="false" ht="15" hidden="false" customHeight="false" outlineLevel="0" collapsed="false">
      <c r="A189" s="20"/>
      <c r="B189" s="19"/>
      <c r="C189" s="19"/>
      <c r="D189" s="19"/>
      <c r="E189" s="31"/>
      <c r="F189" s="31"/>
      <c r="G189" s="33" t="str">
        <f aca="false">IF(OR(E189="",F189=""),"",E189*F189)</f>
        <v/>
      </c>
    </row>
    <row r="190" customFormat="false" ht="15" hidden="false" customHeight="false" outlineLevel="0" collapsed="false">
      <c r="A190" s="20"/>
      <c r="B190" s="19"/>
      <c r="C190" s="19"/>
      <c r="D190" s="19"/>
      <c r="E190" s="31"/>
      <c r="F190" s="31"/>
      <c r="G190" s="33" t="str">
        <f aca="false">IF(OR(E190="",F190=""),"",E190*F190)</f>
        <v/>
      </c>
    </row>
    <row r="191" customFormat="false" ht="15" hidden="false" customHeight="false" outlineLevel="0" collapsed="false">
      <c r="A191" s="20"/>
      <c r="B191" s="19"/>
      <c r="C191" s="19"/>
      <c r="D191" s="19"/>
      <c r="E191" s="31"/>
      <c r="F191" s="31"/>
      <c r="G191" s="33" t="str">
        <f aca="false">IF(OR(E191="",F191=""),"",E191*F191)</f>
        <v/>
      </c>
    </row>
    <row r="192" customFormat="false" ht="15" hidden="false" customHeight="false" outlineLevel="0" collapsed="false">
      <c r="A192" s="20"/>
      <c r="B192" s="19"/>
      <c r="C192" s="19"/>
      <c r="D192" s="19"/>
      <c r="E192" s="31"/>
      <c r="F192" s="31"/>
      <c r="G192" s="33" t="str">
        <f aca="false">IF(OR(E192="",F192=""),"",E192*F192)</f>
        <v/>
      </c>
    </row>
    <row r="193" customFormat="false" ht="15" hidden="false" customHeight="false" outlineLevel="0" collapsed="false">
      <c r="A193" s="20"/>
      <c r="B193" s="19"/>
      <c r="C193" s="19"/>
      <c r="D193" s="19"/>
      <c r="E193" s="31"/>
      <c r="F193" s="31"/>
      <c r="G193" s="33" t="str">
        <f aca="false">IF(OR(E193="",F193=""),"",E193*F193)</f>
        <v/>
      </c>
    </row>
    <row r="194" customFormat="false" ht="15" hidden="false" customHeight="false" outlineLevel="0" collapsed="false">
      <c r="A194" s="20"/>
      <c r="B194" s="19"/>
      <c r="C194" s="19"/>
      <c r="D194" s="19"/>
      <c r="E194" s="31"/>
      <c r="F194" s="31"/>
      <c r="G194" s="33" t="str">
        <f aca="false">IF(OR(E194="",F194=""),"",E194*F194)</f>
        <v/>
      </c>
    </row>
    <row r="195" customFormat="false" ht="15" hidden="false" customHeight="false" outlineLevel="0" collapsed="false">
      <c r="A195" s="20"/>
      <c r="B195" s="19"/>
      <c r="C195" s="19"/>
      <c r="D195" s="19"/>
      <c r="E195" s="31"/>
      <c r="F195" s="31"/>
      <c r="G195" s="33" t="str">
        <f aca="false">IF(OR(E195="",F195=""),"",E195*F195)</f>
        <v/>
      </c>
    </row>
    <row r="196" customFormat="false" ht="15" hidden="false" customHeight="false" outlineLevel="0" collapsed="false">
      <c r="A196" s="20"/>
      <c r="B196" s="19"/>
      <c r="C196" s="19"/>
      <c r="D196" s="19"/>
      <c r="E196" s="31"/>
      <c r="F196" s="31"/>
      <c r="G196" s="33" t="str">
        <f aca="false">IF(OR(E196="",F196=""),"",E196*F196)</f>
        <v/>
      </c>
    </row>
    <row r="197" customFormat="false" ht="15" hidden="false" customHeight="false" outlineLevel="0" collapsed="false">
      <c r="A197" s="20"/>
      <c r="B197" s="19"/>
      <c r="C197" s="19"/>
      <c r="D197" s="19"/>
      <c r="E197" s="31"/>
      <c r="F197" s="31"/>
      <c r="G197" s="33" t="str">
        <f aca="false">IF(OR(E197="",F197=""),"",E197*F197)</f>
        <v/>
      </c>
    </row>
    <row r="198" customFormat="false" ht="15" hidden="false" customHeight="false" outlineLevel="0" collapsed="false">
      <c r="A198" s="20"/>
      <c r="B198" s="19"/>
      <c r="C198" s="19"/>
      <c r="D198" s="19"/>
      <c r="E198" s="31"/>
      <c r="F198" s="31"/>
      <c r="G198" s="33" t="str">
        <f aca="false">IF(OR(E198="",F198=""),"",E198*F198)</f>
        <v/>
      </c>
    </row>
    <row r="199" customFormat="false" ht="15" hidden="false" customHeight="false" outlineLevel="0" collapsed="false">
      <c r="A199" s="20"/>
      <c r="B199" s="19"/>
      <c r="C199" s="19"/>
      <c r="D199" s="19"/>
      <c r="E199" s="31"/>
      <c r="F199" s="31"/>
      <c r="G199" s="33" t="str">
        <f aca="false">IF(OR(E199="",F199=""),"",E199*F199)</f>
        <v/>
      </c>
    </row>
    <row r="200" customFormat="false" ht="15" hidden="false" customHeight="false" outlineLevel="0" collapsed="false">
      <c r="A200" s="20"/>
      <c r="B200" s="19"/>
      <c r="C200" s="19"/>
      <c r="D200" s="19"/>
      <c r="E200" s="31"/>
      <c r="F200" s="31"/>
      <c r="G200" s="33" t="str">
        <f aca="false">IF(OR(E200="",F200=""),"",E200*F200)</f>
        <v/>
      </c>
    </row>
    <row r="201" customFormat="false" ht="15" hidden="false" customHeight="false" outlineLevel="0" collapsed="false">
      <c r="A201" s="20"/>
      <c r="B201" s="19"/>
      <c r="C201" s="19"/>
      <c r="D201" s="19"/>
      <c r="E201" s="31"/>
      <c r="F201" s="31"/>
      <c r="G201" s="33" t="str">
        <f aca="false">IF(OR(E201="",F201=""),"",E201*F201)</f>
        <v/>
      </c>
    </row>
    <row r="202" customFormat="false" ht="15" hidden="false" customHeight="false" outlineLevel="0" collapsed="false">
      <c r="A202" s="20"/>
      <c r="B202" s="19"/>
      <c r="C202" s="19"/>
      <c r="D202" s="19"/>
      <c r="E202" s="31"/>
      <c r="F202" s="31"/>
      <c r="G202" s="33" t="str">
        <f aca="false">IF(OR(E202="",F202=""),"",E202*F202)</f>
        <v/>
      </c>
    </row>
    <row r="203" customFormat="false" ht="15" hidden="false" customHeight="false" outlineLevel="0" collapsed="false">
      <c r="A203" s="20"/>
      <c r="B203" s="19"/>
      <c r="C203" s="19"/>
      <c r="D203" s="19"/>
      <c r="E203" s="31"/>
      <c r="F203" s="31"/>
      <c r="G203" s="33" t="str">
        <f aca="false">IF(OR(E203="",F203=""),"",E203*F203)</f>
        <v/>
      </c>
    </row>
    <row r="204" customFormat="false" ht="15" hidden="false" customHeight="false" outlineLevel="0" collapsed="false">
      <c r="A204" s="20"/>
      <c r="B204" s="19"/>
      <c r="C204" s="19"/>
      <c r="D204" s="19"/>
      <c r="E204" s="31"/>
      <c r="F204" s="31"/>
      <c r="G204" s="33" t="str">
        <f aca="false">IF(OR(E204="",F204=""),"",E204*F204)</f>
        <v/>
      </c>
    </row>
    <row r="205" customFormat="false" ht="15" hidden="false" customHeight="false" outlineLevel="0" collapsed="false">
      <c r="A205" s="20"/>
      <c r="B205" s="19"/>
      <c r="C205" s="19"/>
      <c r="D205" s="19"/>
      <c r="E205" s="31"/>
      <c r="F205" s="31"/>
      <c r="G205" s="33" t="str">
        <f aca="false">IF(OR(E205="",F205=""),"",E205*F205)</f>
        <v/>
      </c>
    </row>
    <row r="206" customFormat="false" ht="15" hidden="false" customHeight="false" outlineLevel="0" collapsed="false">
      <c r="A206" s="20"/>
      <c r="B206" s="19"/>
      <c r="C206" s="19"/>
      <c r="D206" s="19"/>
      <c r="E206" s="31"/>
      <c r="F206" s="31"/>
      <c r="G206" s="33" t="str">
        <f aca="false">IF(OR(E206="",F206=""),"",E206*F206)</f>
        <v/>
      </c>
    </row>
    <row r="207" customFormat="false" ht="15" hidden="false" customHeight="false" outlineLevel="0" collapsed="false">
      <c r="A207" s="20"/>
      <c r="B207" s="19"/>
      <c r="C207" s="19"/>
      <c r="D207" s="19"/>
      <c r="E207" s="31"/>
      <c r="F207" s="31"/>
      <c r="G207" s="33" t="str">
        <f aca="false">IF(OR(E207="",F207=""),"",E207*F207)</f>
        <v/>
      </c>
    </row>
    <row r="208" customFormat="false" ht="15" hidden="false" customHeight="false" outlineLevel="0" collapsed="false">
      <c r="A208" s="20"/>
      <c r="B208" s="19"/>
      <c r="C208" s="19"/>
      <c r="D208" s="19"/>
      <c r="E208" s="31"/>
      <c r="F208" s="31"/>
      <c r="G208" s="33" t="str">
        <f aca="false">IF(OR(E208="",F208=""),"",E208*F208)</f>
        <v/>
      </c>
    </row>
    <row r="209" customFormat="false" ht="15" hidden="false" customHeight="false" outlineLevel="0" collapsed="false">
      <c r="A209" s="20"/>
      <c r="B209" s="19"/>
      <c r="C209" s="19"/>
      <c r="D209" s="19"/>
      <c r="E209" s="31"/>
      <c r="F209" s="31"/>
      <c r="G209" s="33" t="str">
        <f aca="false">IF(OR(E209="",F209=""),"",E209*F209)</f>
        <v/>
      </c>
    </row>
    <row r="210" customFormat="false" ht="15" hidden="false" customHeight="false" outlineLevel="0" collapsed="false">
      <c r="A210" s="20"/>
      <c r="B210" s="19"/>
      <c r="C210" s="19"/>
      <c r="D210" s="19"/>
      <c r="E210" s="31"/>
      <c r="F210" s="31"/>
      <c r="G210" s="33" t="str">
        <f aca="false">IF(OR(E210="",F210=""),"",E210*F210)</f>
        <v/>
      </c>
    </row>
    <row r="211" customFormat="false" ht="15" hidden="false" customHeight="false" outlineLevel="0" collapsed="false">
      <c r="A211" s="20"/>
      <c r="B211" s="19"/>
      <c r="C211" s="19"/>
      <c r="D211" s="19"/>
      <c r="E211" s="31"/>
      <c r="F211" s="31"/>
      <c r="G211" s="33" t="str">
        <f aca="false">IF(OR(E211="",F211=""),"",E211*F211)</f>
        <v/>
      </c>
    </row>
    <row r="212" customFormat="false" ht="15" hidden="false" customHeight="false" outlineLevel="0" collapsed="false">
      <c r="A212" s="20"/>
      <c r="B212" s="19"/>
      <c r="C212" s="19"/>
      <c r="D212" s="19"/>
      <c r="E212" s="31"/>
      <c r="F212" s="31"/>
      <c r="G212" s="33" t="str">
        <f aca="false">IF(OR(E212="",F212=""),"",E212*F212)</f>
        <v/>
      </c>
    </row>
    <row r="213" customFormat="false" ht="15" hidden="false" customHeight="false" outlineLevel="0" collapsed="false">
      <c r="A213" s="20"/>
      <c r="B213" s="19"/>
      <c r="C213" s="19"/>
      <c r="D213" s="19"/>
      <c r="E213" s="31"/>
      <c r="F213" s="31"/>
      <c r="G213" s="33" t="str">
        <f aca="false">IF(OR(E213="",F213=""),"",E213*F213)</f>
        <v/>
      </c>
    </row>
    <row r="214" customFormat="false" ht="15" hidden="false" customHeight="false" outlineLevel="0" collapsed="false">
      <c r="A214" s="20"/>
      <c r="B214" s="19"/>
      <c r="C214" s="19"/>
      <c r="D214" s="19"/>
      <c r="E214" s="31"/>
      <c r="F214" s="31"/>
      <c r="G214" s="33" t="str">
        <f aca="false">IF(OR(E214="",F214=""),"",E214*F214)</f>
        <v/>
      </c>
    </row>
    <row r="215" customFormat="false" ht="15" hidden="false" customHeight="false" outlineLevel="0" collapsed="false">
      <c r="A215" s="20"/>
      <c r="B215" s="19"/>
      <c r="C215" s="19"/>
      <c r="D215" s="19"/>
      <c r="E215" s="31"/>
      <c r="F215" s="31"/>
      <c r="G215" s="33" t="str">
        <f aca="false">IF(OR(E215="",F215=""),"",E215*F215)</f>
        <v/>
      </c>
    </row>
    <row r="216" customFormat="false" ht="15" hidden="false" customHeight="false" outlineLevel="0" collapsed="false">
      <c r="A216" s="20"/>
      <c r="B216" s="19"/>
      <c r="C216" s="19"/>
      <c r="D216" s="19"/>
      <c r="E216" s="31"/>
      <c r="F216" s="31"/>
      <c r="G216" s="33" t="str">
        <f aca="false">IF(OR(E216="",F216=""),"",E216*F216)</f>
        <v/>
      </c>
    </row>
    <row r="217" customFormat="false" ht="15" hidden="false" customHeight="false" outlineLevel="0" collapsed="false">
      <c r="A217" s="20"/>
      <c r="B217" s="19"/>
      <c r="C217" s="19"/>
      <c r="D217" s="19"/>
      <c r="E217" s="31"/>
      <c r="F217" s="31"/>
      <c r="G217" s="33" t="str">
        <f aca="false">IF(OR(E217="",F217=""),"",E217*F217)</f>
        <v/>
      </c>
    </row>
    <row r="218" customFormat="false" ht="15" hidden="false" customHeight="false" outlineLevel="0" collapsed="false">
      <c r="A218" s="20"/>
      <c r="B218" s="19"/>
      <c r="C218" s="19"/>
      <c r="D218" s="19"/>
      <c r="E218" s="31"/>
      <c r="F218" s="31"/>
      <c r="G218" s="33" t="str">
        <f aca="false">IF(OR(E218="",F218=""),"",E218*F218)</f>
        <v/>
      </c>
    </row>
    <row r="219" customFormat="false" ht="15" hidden="false" customHeight="false" outlineLevel="0" collapsed="false">
      <c r="A219" s="20"/>
      <c r="B219" s="19"/>
      <c r="C219" s="19"/>
      <c r="D219" s="19"/>
      <c r="E219" s="31"/>
      <c r="F219" s="31"/>
      <c r="G219" s="33" t="str">
        <f aca="false">IF(OR(E219="",F219=""),"",E219*F219)</f>
        <v/>
      </c>
    </row>
    <row r="220" customFormat="false" ht="15" hidden="false" customHeight="false" outlineLevel="0" collapsed="false">
      <c r="A220" s="20"/>
      <c r="B220" s="19"/>
      <c r="C220" s="19"/>
      <c r="D220" s="19"/>
      <c r="E220" s="31"/>
      <c r="F220" s="31"/>
      <c r="G220" s="33" t="str">
        <f aca="false">IF(OR(E220="",F220=""),"",E220*F220)</f>
        <v/>
      </c>
    </row>
    <row r="221" customFormat="false" ht="15" hidden="false" customHeight="false" outlineLevel="0" collapsed="false">
      <c r="A221" s="20"/>
      <c r="B221" s="19"/>
      <c r="C221" s="19"/>
      <c r="D221" s="19"/>
      <c r="E221" s="31"/>
      <c r="F221" s="31"/>
      <c r="G221" s="33" t="str">
        <f aca="false">IF(OR(E221="",F221=""),"",E221*F221)</f>
        <v/>
      </c>
    </row>
    <row r="222" customFormat="false" ht="15" hidden="false" customHeight="false" outlineLevel="0" collapsed="false">
      <c r="A222" s="20"/>
      <c r="B222" s="19"/>
      <c r="C222" s="19"/>
      <c r="D222" s="19"/>
      <c r="E222" s="31"/>
      <c r="F222" s="31"/>
      <c r="G222" s="33" t="str">
        <f aca="false">IF(OR(E222="",F222=""),"",E222*F222)</f>
        <v/>
      </c>
    </row>
    <row r="223" customFormat="false" ht="15" hidden="false" customHeight="false" outlineLevel="0" collapsed="false">
      <c r="A223" s="20"/>
      <c r="B223" s="19"/>
      <c r="C223" s="19"/>
      <c r="D223" s="19"/>
      <c r="E223" s="31"/>
      <c r="F223" s="31"/>
      <c r="G223" s="33" t="str">
        <f aca="false">IF(OR(E223="",F223=""),"",E223*F223)</f>
        <v/>
      </c>
    </row>
    <row r="224" customFormat="false" ht="15" hidden="false" customHeight="false" outlineLevel="0" collapsed="false">
      <c r="A224" s="20"/>
      <c r="B224" s="19"/>
      <c r="C224" s="19"/>
      <c r="D224" s="19"/>
      <c r="E224" s="31"/>
      <c r="F224" s="31"/>
      <c r="G224" s="33" t="str">
        <f aca="false">IF(OR(E224="",F224=""),"",E224*F224)</f>
        <v/>
      </c>
    </row>
    <row r="225" customFormat="false" ht="15" hidden="false" customHeight="false" outlineLevel="0" collapsed="false">
      <c r="A225" s="20"/>
      <c r="B225" s="19"/>
      <c r="C225" s="19"/>
      <c r="D225" s="19"/>
      <c r="E225" s="31"/>
      <c r="F225" s="31"/>
      <c r="G225" s="33" t="str">
        <f aca="false">IF(OR(E225="",F225=""),"",E225*F225)</f>
        <v/>
      </c>
    </row>
    <row r="226" customFormat="false" ht="15" hidden="false" customHeight="false" outlineLevel="0" collapsed="false">
      <c r="A226" s="20"/>
      <c r="B226" s="19"/>
      <c r="C226" s="19"/>
      <c r="D226" s="19"/>
      <c r="E226" s="31"/>
      <c r="F226" s="31"/>
      <c r="G226" s="33" t="str">
        <f aca="false">IF(OR(E226="",F226=""),"",E226*F226)</f>
        <v/>
      </c>
    </row>
    <row r="227" customFormat="false" ht="15" hidden="false" customHeight="false" outlineLevel="0" collapsed="false">
      <c r="A227" s="20"/>
      <c r="B227" s="19"/>
      <c r="C227" s="19"/>
      <c r="D227" s="19"/>
      <c r="E227" s="31"/>
      <c r="F227" s="31"/>
      <c r="G227" s="33" t="str">
        <f aca="false">IF(OR(E227="",F227=""),"",E227*F227)</f>
        <v/>
      </c>
    </row>
    <row r="228" customFormat="false" ht="15" hidden="false" customHeight="false" outlineLevel="0" collapsed="false">
      <c r="A228" s="20"/>
      <c r="B228" s="19"/>
      <c r="C228" s="19"/>
      <c r="D228" s="19"/>
      <c r="E228" s="31"/>
      <c r="F228" s="31"/>
      <c r="G228" s="33" t="str">
        <f aca="false">IF(OR(E228="",F228=""),"",E228*F228)</f>
        <v/>
      </c>
    </row>
    <row r="229" customFormat="false" ht="15" hidden="false" customHeight="false" outlineLevel="0" collapsed="false">
      <c r="A229" s="20"/>
      <c r="B229" s="19"/>
      <c r="C229" s="19"/>
      <c r="D229" s="19"/>
      <c r="E229" s="31"/>
      <c r="F229" s="31"/>
      <c r="G229" s="33" t="str">
        <f aca="false">IF(OR(E229="",F229=""),"",E229*F229)</f>
        <v/>
      </c>
    </row>
    <row r="230" customFormat="false" ht="15" hidden="false" customHeight="false" outlineLevel="0" collapsed="false">
      <c r="A230" s="20"/>
      <c r="B230" s="19"/>
      <c r="C230" s="19"/>
      <c r="D230" s="19"/>
      <c r="E230" s="31"/>
      <c r="F230" s="31"/>
      <c r="G230" s="33" t="str">
        <f aca="false">IF(OR(E230="",F230=""),"",E230*F230)</f>
        <v/>
      </c>
    </row>
    <row r="231" customFormat="false" ht="15" hidden="false" customHeight="false" outlineLevel="0" collapsed="false">
      <c r="A231" s="20"/>
      <c r="B231" s="19"/>
      <c r="C231" s="19"/>
      <c r="D231" s="19"/>
      <c r="E231" s="31"/>
      <c r="F231" s="31"/>
      <c r="G231" s="33" t="str">
        <f aca="false">IF(OR(E231="",F231=""),"",E231*F231)</f>
        <v/>
      </c>
    </row>
    <row r="232" customFormat="false" ht="15" hidden="false" customHeight="false" outlineLevel="0" collapsed="false">
      <c r="A232" s="20"/>
      <c r="B232" s="19"/>
      <c r="C232" s="19"/>
      <c r="D232" s="19"/>
      <c r="E232" s="31"/>
      <c r="F232" s="31"/>
      <c r="G232" s="33" t="str">
        <f aca="false">IF(OR(E232="",F232=""),"",E232*F232)</f>
        <v/>
      </c>
    </row>
    <row r="233" customFormat="false" ht="15" hidden="false" customHeight="false" outlineLevel="0" collapsed="false">
      <c r="A233" s="20"/>
      <c r="B233" s="19"/>
      <c r="C233" s="19"/>
      <c r="D233" s="19"/>
      <c r="E233" s="31"/>
      <c r="F233" s="31"/>
      <c r="G233" s="33" t="str">
        <f aca="false">IF(OR(E233="",F233=""),"",E233*F233)</f>
        <v/>
      </c>
    </row>
    <row r="234" customFormat="false" ht="15" hidden="false" customHeight="false" outlineLevel="0" collapsed="false">
      <c r="A234" s="20"/>
      <c r="B234" s="19"/>
      <c r="C234" s="19"/>
      <c r="D234" s="19"/>
      <c r="E234" s="31"/>
      <c r="F234" s="31"/>
      <c r="G234" s="33" t="str">
        <f aca="false">IF(OR(E234="",F234=""),"",E234*F234)</f>
        <v/>
      </c>
    </row>
    <row r="235" customFormat="false" ht="15" hidden="false" customHeight="false" outlineLevel="0" collapsed="false">
      <c r="A235" s="20"/>
      <c r="B235" s="19"/>
      <c r="C235" s="19"/>
      <c r="D235" s="19"/>
      <c r="E235" s="31"/>
      <c r="F235" s="31"/>
      <c r="G235" s="33" t="str">
        <f aca="false">IF(OR(E235="",F235=""),"",E235*F235)</f>
        <v/>
      </c>
    </row>
    <row r="236" customFormat="false" ht="15" hidden="false" customHeight="false" outlineLevel="0" collapsed="false">
      <c r="A236" s="20"/>
      <c r="B236" s="19"/>
      <c r="C236" s="19"/>
      <c r="D236" s="19"/>
      <c r="E236" s="31"/>
      <c r="F236" s="31"/>
      <c r="G236" s="33" t="str">
        <f aca="false">IF(OR(E236="",F236=""),"",E236*F236)</f>
        <v/>
      </c>
    </row>
    <row r="237" customFormat="false" ht="15" hidden="false" customHeight="false" outlineLevel="0" collapsed="false">
      <c r="A237" s="20"/>
      <c r="B237" s="19"/>
      <c r="C237" s="19"/>
      <c r="D237" s="19"/>
      <c r="E237" s="31"/>
      <c r="F237" s="31"/>
      <c r="G237" s="33" t="str">
        <f aca="false">IF(OR(E237="",F237=""),"",E237*F237)</f>
        <v/>
      </c>
    </row>
    <row r="238" customFormat="false" ht="15" hidden="false" customHeight="false" outlineLevel="0" collapsed="false">
      <c r="A238" s="20"/>
      <c r="B238" s="19"/>
      <c r="C238" s="19"/>
      <c r="D238" s="19"/>
      <c r="E238" s="31"/>
      <c r="F238" s="31"/>
      <c r="G238" s="33" t="str">
        <f aca="false">IF(OR(E238="",F238=""),"",E238*F238)</f>
        <v/>
      </c>
    </row>
    <row r="239" customFormat="false" ht="15" hidden="false" customHeight="false" outlineLevel="0" collapsed="false">
      <c r="A239" s="20"/>
      <c r="B239" s="19"/>
      <c r="C239" s="19"/>
      <c r="D239" s="19"/>
      <c r="E239" s="31"/>
      <c r="F239" s="31"/>
      <c r="G239" s="33" t="str">
        <f aca="false">IF(OR(E239="",F239=""),"",E239*F239)</f>
        <v/>
      </c>
    </row>
    <row r="240" customFormat="false" ht="15" hidden="false" customHeight="false" outlineLevel="0" collapsed="false">
      <c r="A240" s="20"/>
      <c r="B240" s="19"/>
      <c r="C240" s="19"/>
      <c r="D240" s="19"/>
      <c r="E240" s="31"/>
      <c r="F240" s="31"/>
      <c r="G240" s="33" t="str">
        <f aca="false">IF(OR(E240="",F240=""),"",E240*F240)</f>
        <v/>
      </c>
    </row>
    <row r="241" customFormat="false" ht="15" hidden="false" customHeight="false" outlineLevel="0" collapsed="false">
      <c r="A241" s="20"/>
      <c r="B241" s="19"/>
      <c r="C241" s="19"/>
      <c r="D241" s="19"/>
      <c r="E241" s="31"/>
      <c r="F241" s="31"/>
      <c r="G241" s="33" t="str">
        <f aca="false">IF(OR(E241="",F241=""),"",E241*F241)</f>
        <v/>
      </c>
    </row>
    <row r="242" customFormat="false" ht="15" hidden="false" customHeight="false" outlineLevel="0" collapsed="false">
      <c r="A242" s="20"/>
      <c r="B242" s="19"/>
      <c r="C242" s="19"/>
      <c r="D242" s="19"/>
      <c r="E242" s="31"/>
      <c r="F242" s="31"/>
      <c r="G242" s="33" t="str">
        <f aca="false">IF(OR(E242="",F242=""),"",E242*F242)</f>
        <v/>
      </c>
    </row>
    <row r="243" customFormat="false" ht="15" hidden="false" customHeight="false" outlineLevel="0" collapsed="false">
      <c r="A243" s="20"/>
      <c r="B243" s="19"/>
      <c r="C243" s="19"/>
      <c r="D243" s="19"/>
      <c r="E243" s="31"/>
      <c r="F243" s="31"/>
      <c r="G243" s="33" t="str">
        <f aca="false">IF(OR(E243="",F243=""),"",E243*F243)</f>
        <v/>
      </c>
    </row>
    <row r="244" customFormat="false" ht="15" hidden="false" customHeight="false" outlineLevel="0" collapsed="false">
      <c r="A244" s="20"/>
      <c r="B244" s="19"/>
      <c r="C244" s="19"/>
      <c r="D244" s="19"/>
      <c r="E244" s="31"/>
      <c r="F244" s="31"/>
      <c r="G244" s="33" t="str">
        <f aca="false">IF(OR(E244="",F244=""),"",E244*F244)</f>
        <v/>
      </c>
    </row>
    <row r="245" customFormat="false" ht="15" hidden="false" customHeight="false" outlineLevel="0" collapsed="false">
      <c r="A245" s="20"/>
      <c r="B245" s="19"/>
      <c r="C245" s="19"/>
      <c r="D245" s="19"/>
      <c r="E245" s="31"/>
      <c r="F245" s="31"/>
      <c r="G245" s="33" t="str">
        <f aca="false">IF(OR(E245="",F245=""),"",E245*F245)</f>
        <v/>
      </c>
    </row>
    <row r="246" customFormat="false" ht="15" hidden="false" customHeight="false" outlineLevel="0" collapsed="false">
      <c r="A246" s="20"/>
      <c r="B246" s="19"/>
      <c r="C246" s="19"/>
      <c r="D246" s="19"/>
      <c r="E246" s="31"/>
      <c r="F246" s="31"/>
      <c r="G246" s="33" t="str">
        <f aca="false">IF(OR(E246="",F246=""),"",E246*F246)</f>
        <v/>
      </c>
    </row>
    <row r="247" customFormat="false" ht="15" hidden="false" customHeight="false" outlineLevel="0" collapsed="false">
      <c r="A247" s="20"/>
      <c r="B247" s="19"/>
      <c r="C247" s="19"/>
      <c r="D247" s="19"/>
      <c r="E247" s="31"/>
      <c r="F247" s="31"/>
      <c r="G247" s="33" t="str">
        <f aca="false">IF(OR(E247="",F247=""),"",E247*F247)</f>
        <v/>
      </c>
    </row>
    <row r="248" customFormat="false" ht="15" hidden="false" customHeight="false" outlineLevel="0" collapsed="false">
      <c r="A248" s="20"/>
      <c r="B248" s="19"/>
      <c r="C248" s="19"/>
      <c r="D248" s="19"/>
      <c r="E248" s="31"/>
      <c r="F248" s="31"/>
      <c r="G248" s="33" t="str">
        <f aca="false">IF(OR(E248="",F248=""),"",E248*F248)</f>
        <v/>
      </c>
    </row>
    <row r="249" customFormat="false" ht="15" hidden="false" customHeight="false" outlineLevel="0" collapsed="false">
      <c r="A249" s="20"/>
      <c r="B249" s="19"/>
      <c r="C249" s="19"/>
      <c r="D249" s="19"/>
      <c r="E249" s="31"/>
      <c r="F249" s="31"/>
      <c r="G249" s="33" t="str">
        <f aca="false">IF(OR(E249="",F249=""),"",E249*F249)</f>
        <v/>
      </c>
    </row>
    <row r="250" customFormat="false" ht="15" hidden="false" customHeight="false" outlineLevel="0" collapsed="false">
      <c r="A250" s="20"/>
      <c r="B250" s="19"/>
      <c r="C250" s="19"/>
      <c r="D250" s="19"/>
      <c r="E250" s="31"/>
      <c r="F250" s="31"/>
      <c r="G250" s="33" t="str">
        <f aca="false">IF(OR(E250="",F250=""),"",E250*F250)</f>
        <v/>
      </c>
    </row>
    <row r="251" customFormat="false" ht="15" hidden="false" customHeight="false" outlineLevel="0" collapsed="false">
      <c r="A251" s="20"/>
      <c r="B251" s="19"/>
      <c r="C251" s="19"/>
      <c r="D251" s="19"/>
      <c r="E251" s="31"/>
      <c r="F251" s="31"/>
      <c r="G251" s="33" t="str">
        <f aca="false">IF(OR(E251="",F251=""),"",E251*F251)</f>
        <v/>
      </c>
    </row>
    <row r="252" customFormat="false" ht="15" hidden="false" customHeight="false" outlineLevel="0" collapsed="false">
      <c r="A252" s="20"/>
      <c r="B252" s="19"/>
      <c r="C252" s="19"/>
      <c r="D252" s="19"/>
      <c r="E252" s="31"/>
      <c r="F252" s="31"/>
      <c r="G252" s="33" t="str">
        <f aca="false">IF(OR(E252="",F252=""),"",E252*F252)</f>
        <v/>
      </c>
    </row>
    <row r="253" customFormat="false" ht="15" hidden="false" customHeight="false" outlineLevel="0" collapsed="false">
      <c r="A253" s="20"/>
      <c r="B253" s="19"/>
      <c r="C253" s="19"/>
      <c r="D253" s="19"/>
      <c r="E253" s="31"/>
      <c r="F253" s="31"/>
      <c r="G253" s="33" t="str">
        <f aca="false">IF(OR(E253="",F253=""),"",E253*F253)</f>
        <v/>
      </c>
    </row>
    <row r="254" customFormat="false" ht="15" hidden="false" customHeight="false" outlineLevel="0" collapsed="false">
      <c r="A254" s="20"/>
      <c r="B254" s="19"/>
      <c r="C254" s="19"/>
      <c r="D254" s="19"/>
      <c r="E254" s="31"/>
      <c r="F254" s="31"/>
      <c r="G254" s="33" t="str">
        <f aca="false">IF(OR(E254="",F254=""),"",E254*F254)</f>
        <v/>
      </c>
    </row>
    <row r="255" customFormat="false" ht="15" hidden="false" customHeight="false" outlineLevel="0" collapsed="false">
      <c r="A255" s="20"/>
      <c r="B255" s="19"/>
      <c r="C255" s="19"/>
      <c r="D255" s="19"/>
      <c r="E255" s="31"/>
      <c r="F255" s="31"/>
      <c r="G255" s="33" t="str">
        <f aca="false">IF(OR(E255="",F255=""),"",E255*F255)</f>
        <v/>
      </c>
    </row>
    <row r="256" customFormat="false" ht="15" hidden="false" customHeight="false" outlineLevel="0" collapsed="false">
      <c r="A256" s="20"/>
      <c r="B256" s="19"/>
      <c r="C256" s="19"/>
      <c r="D256" s="19"/>
      <c r="E256" s="31"/>
      <c r="F256" s="31"/>
      <c r="G256" s="33" t="str">
        <f aca="false">IF(OR(E256="",F256=""),"",E256*F256)</f>
        <v/>
      </c>
    </row>
    <row r="257" customFormat="false" ht="15" hidden="false" customHeight="false" outlineLevel="0" collapsed="false">
      <c r="A257" s="20"/>
      <c r="B257" s="19"/>
      <c r="C257" s="19"/>
      <c r="D257" s="19"/>
      <c r="E257" s="31"/>
      <c r="F257" s="31"/>
      <c r="G257" s="33" t="str">
        <f aca="false">IF(OR(E257="",F257=""),"",E257*F257)</f>
        <v/>
      </c>
    </row>
    <row r="258" customFormat="false" ht="15" hidden="false" customHeight="false" outlineLevel="0" collapsed="false">
      <c r="A258" s="20"/>
      <c r="B258" s="19"/>
      <c r="C258" s="19"/>
      <c r="D258" s="19"/>
      <c r="E258" s="31"/>
      <c r="F258" s="31"/>
      <c r="G258" s="33" t="str">
        <f aca="false">IF(OR(E258="",F258=""),"",E258*F258)</f>
        <v/>
      </c>
    </row>
    <row r="259" customFormat="false" ht="15" hidden="false" customHeight="false" outlineLevel="0" collapsed="false">
      <c r="A259" s="20"/>
      <c r="B259" s="19"/>
      <c r="C259" s="19"/>
      <c r="D259" s="19"/>
      <c r="E259" s="31"/>
      <c r="F259" s="31"/>
      <c r="G259" s="33" t="str">
        <f aca="false">IF(OR(E259="",F259=""),"",E259*F259)</f>
        <v/>
      </c>
    </row>
    <row r="260" customFormat="false" ht="15" hidden="false" customHeight="false" outlineLevel="0" collapsed="false">
      <c r="A260" s="20"/>
      <c r="B260" s="19"/>
      <c r="C260" s="19"/>
      <c r="D260" s="19"/>
      <c r="E260" s="31"/>
      <c r="F260" s="31"/>
      <c r="G260" s="33" t="str">
        <f aca="false">IF(OR(E260="",F260=""),"",E260*F260)</f>
        <v/>
      </c>
    </row>
    <row r="261" customFormat="false" ht="15" hidden="false" customHeight="false" outlineLevel="0" collapsed="false">
      <c r="A261" s="20"/>
      <c r="B261" s="19"/>
      <c r="C261" s="19"/>
      <c r="D261" s="19"/>
      <c r="E261" s="31"/>
      <c r="F261" s="31"/>
      <c r="G261" s="33" t="str">
        <f aca="false">IF(OR(E261="",F261=""),"",E261*F261)</f>
        <v/>
      </c>
    </row>
    <row r="262" customFormat="false" ht="15" hidden="false" customHeight="false" outlineLevel="0" collapsed="false">
      <c r="A262" s="20"/>
      <c r="B262" s="19"/>
      <c r="C262" s="19"/>
      <c r="D262" s="19"/>
      <c r="E262" s="31"/>
      <c r="F262" s="31"/>
      <c r="G262" s="33" t="str">
        <f aca="false">IF(OR(E262="",F262=""),"",E262*F262)</f>
        <v/>
      </c>
    </row>
    <row r="263" customFormat="false" ht="15" hidden="false" customHeight="false" outlineLevel="0" collapsed="false">
      <c r="A263" s="20"/>
      <c r="B263" s="19"/>
      <c r="C263" s="19"/>
      <c r="D263" s="19"/>
      <c r="E263" s="31"/>
      <c r="F263" s="31"/>
      <c r="G263" s="33" t="str">
        <f aca="false">IF(OR(E263="",F263=""),"",E263*F263)</f>
        <v/>
      </c>
    </row>
    <row r="264" customFormat="false" ht="15" hidden="false" customHeight="false" outlineLevel="0" collapsed="false">
      <c r="A264" s="20"/>
      <c r="B264" s="19"/>
      <c r="C264" s="19"/>
      <c r="D264" s="19"/>
      <c r="E264" s="31"/>
      <c r="F264" s="31"/>
      <c r="G264" s="33" t="str">
        <f aca="false">IF(OR(E264="",F264=""),"",E264*F264)</f>
        <v/>
      </c>
    </row>
    <row r="265" customFormat="false" ht="15" hidden="false" customHeight="false" outlineLevel="0" collapsed="false">
      <c r="A265" s="20"/>
      <c r="B265" s="19"/>
      <c r="C265" s="19"/>
      <c r="D265" s="19"/>
      <c r="E265" s="31"/>
      <c r="F265" s="31"/>
      <c r="G265" s="33" t="str">
        <f aca="false">IF(OR(E265="",F265=""),"",E265*F265)</f>
        <v/>
      </c>
    </row>
    <row r="266" customFormat="false" ht="15" hidden="false" customHeight="false" outlineLevel="0" collapsed="false">
      <c r="A266" s="20"/>
      <c r="B266" s="19"/>
      <c r="C266" s="19"/>
      <c r="D266" s="19"/>
      <c r="E266" s="31"/>
      <c r="F266" s="31"/>
      <c r="G266" s="33" t="str">
        <f aca="false">IF(OR(E266="",F266=""),"",E266*F266)</f>
        <v/>
      </c>
    </row>
    <row r="267" customFormat="false" ht="15" hidden="false" customHeight="false" outlineLevel="0" collapsed="false">
      <c r="A267" s="20"/>
      <c r="B267" s="19"/>
      <c r="C267" s="19"/>
      <c r="D267" s="19"/>
      <c r="E267" s="31"/>
      <c r="F267" s="31"/>
      <c r="G267" s="33" t="str">
        <f aca="false">IF(OR(E267="",F267=""),"",E267*F267)</f>
        <v/>
      </c>
    </row>
    <row r="268" customFormat="false" ht="15" hidden="false" customHeight="false" outlineLevel="0" collapsed="false">
      <c r="A268" s="20"/>
      <c r="B268" s="19"/>
      <c r="C268" s="19"/>
      <c r="D268" s="19"/>
      <c r="E268" s="31"/>
      <c r="F268" s="31"/>
      <c r="G268" s="33" t="str">
        <f aca="false">IF(OR(E268="",F268=""),"",E268*F268)</f>
        <v/>
      </c>
    </row>
    <row r="269" customFormat="false" ht="15" hidden="false" customHeight="false" outlineLevel="0" collapsed="false">
      <c r="A269" s="20"/>
      <c r="B269" s="19"/>
      <c r="C269" s="19"/>
      <c r="D269" s="19"/>
      <c r="E269" s="31"/>
      <c r="F269" s="31"/>
      <c r="G269" s="33" t="str">
        <f aca="false">IF(OR(E269="",F269=""),"",E269*F269)</f>
        <v/>
      </c>
    </row>
    <row r="270" customFormat="false" ht="15" hidden="false" customHeight="false" outlineLevel="0" collapsed="false">
      <c r="A270" s="20"/>
      <c r="B270" s="19"/>
      <c r="C270" s="19"/>
      <c r="D270" s="19"/>
      <c r="E270" s="31"/>
      <c r="F270" s="31"/>
      <c r="G270" s="33" t="str">
        <f aca="false">IF(OR(E270="",F270=""),"",E270*F270)</f>
        <v/>
      </c>
    </row>
    <row r="271" customFormat="false" ht="15" hidden="false" customHeight="false" outlineLevel="0" collapsed="false">
      <c r="A271" s="20"/>
      <c r="B271" s="19"/>
      <c r="C271" s="19"/>
      <c r="D271" s="19"/>
      <c r="E271" s="31"/>
      <c r="F271" s="31"/>
      <c r="G271" s="33" t="str">
        <f aca="false">IF(OR(E271="",F271=""),"",E271*F271)</f>
        <v/>
      </c>
    </row>
    <row r="272" customFormat="false" ht="15" hidden="false" customHeight="false" outlineLevel="0" collapsed="false">
      <c r="A272" s="20"/>
      <c r="B272" s="19"/>
      <c r="C272" s="19"/>
      <c r="D272" s="19"/>
      <c r="E272" s="31"/>
      <c r="F272" s="31"/>
      <c r="G272" s="33" t="str">
        <f aca="false">IF(OR(E272="",F272=""),"",E272*F272)</f>
        <v/>
      </c>
    </row>
    <row r="273" customFormat="false" ht="15" hidden="false" customHeight="false" outlineLevel="0" collapsed="false">
      <c r="A273" s="20"/>
      <c r="B273" s="19"/>
      <c r="C273" s="19"/>
      <c r="D273" s="19"/>
      <c r="E273" s="31"/>
      <c r="F273" s="31"/>
      <c r="G273" s="33" t="str">
        <f aca="false">IF(OR(E273="",F273=""),"",E273*F273)</f>
        <v/>
      </c>
    </row>
    <row r="274" customFormat="false" ht="15" hidden="false" customHeight="false" outlineLevel="0" collapsed="false">
      <c r="A274" s="20"/>
      <c r="B274" s="19"/>
      <c r="C274" s="19"/>
      <c r="D274" s="19"/>
      <c r="E274" s="31"/>
      <c r="F274" s="31"/>
      <c r="G274" s="33" t="str">
        <f aca="false">IF(OR(E274="",F274=""),"",E274*F274)</f>
        <v/>
      </c>
    </row>
    <row r="275" customFormat="false" ht="15" hidden="false" customHeight="false" outlineLevel="0" collapsed="false">
      <c r="A275" s="20"/>
      <c r="B275" s="19"/>
      <c r="C275" s="19"/>
      <c r="D275" s="19"/>
      <c r="E275" s="31"/>
      <c r="F275" s="31"/>
      <c r="G275" s="33" t="str">
        <f aca="false">IF(OR(E275="",F275=""),"",E275*F275)</f>
        <v/>
      </c>
    </row>
    <row r="276" customFormat="false" ht="15" hidden="false" customHeight="false" outlineLevel="0" collapsed="false">
      <c r="A276" s="20"/>
      <c r="B276" s="19"/>
      <c r="C276" s="19"/>
      <c r="D276" s="19"/>
      <c r="E276" s="31"/>
      <c r="F276" s="31"/>
      <c r="G276" s="33" t="str">
        <f aca="false">IF(OR(E276="",F276=""),"",E276*F276)</f>
        <v/>
      </c>
    </row>
    <row r="277" customFormat="false" ht="15" hidden="false" customHeight="false" outlineLevel="0" collapsed="false">
      <c r="A277" s="20"/>
      <c r="B277" s="19"/>
      <c r="C277" s="19"/>
      <c r="D277" s="19"/>
      <c r="E277" s="31"/>
      <c r="F277" s="31"/>
      <c r="G277" s="33" t="str">
        <f aca="false">IF(OR(E277="",F277=""),"",E277*F277)</f>
        <v/>
      </c>
    </row>
    <row r="278" customFormat="false" ht="15" hidden="false" customHeight="false" outlineLevel="0" collapsed="false">
      <c r="A278" s="20"/>
      <c r="B278" s="19"/>
      <c r="C278" s="19"/>
      <c r="D278" s="19"/>
      <c r="E278" s="31"/>
      <c r="F278" s="31"/>
      <c r="G278" s="33" t="str">
        <f aca="false">IF(OR(E278="",F278=""),"",E278*F278)</f>
        <v/>
      </c>
    </row>
    <row r="279" customFormat="false" ht="15" hidden="false" customHeight="false" outlineLevel="0" collapsed="false">
      <c r="A279" s="20"/>
      <c r="B279" s="19"/>
      <c r="C279" s="19"/>
      <c r="D279" s="19"/>
      <c r="E279" s="31"/>
      <c r="F279" s="31"/>
      <c r="G279" s="33" t="str">
        <f aca="false">IF(OR(E279="",F279=""),"",E279*F279)</f>
        <v/>
      </c>
    </row>
    <row r="280" customFormat="false" ht="15" hidden="false" customHeight="false" outlineLevel="0" collapsed="false">
      <c r="A280" s="20"/>
      <c r="B280" s="19"/>
      <c r="C280" s="19"/>
      <c r="D280" s="19"/>
      <c r="E280" s="31"/>
      <c r="F280" s="31"/>
      <c r="G280" s="33" t="str">
        <f aca="false">IF(OR(E280="",F280=""),"",E280*F280)</f>
        <v/>
      </c>
    </row>
    <row r="281" customFormat="false" ht="15" hidden="false" customHeight="false" outlineLevel="0" collapsed="false">
      <c r="A281" s="20"/>
      <c r="B281" s="19"/>
      <c r="C281" s="19"/>
      <c r="D281" s="19"/>
      <c r="E281" s="31"/>
      <c r="F281" s="31"/>
      <c r="G281" s="33" t="str">
        <f aca="false">IF(OR(E281="",F281=""),"",E281*F281)</f>
        <v/>
      </c>
    </row>
    <row r="282" customFormat="false" ht="15" hidden="false" customHeight="false" outlineLevel="0" collapsed="false">
      <c r="A282" s="20"/>
      <c r="B282" s="19"/>
      <c r="C282" s="19"/>
      <c r="D282" s="19"/>
      <c r="E282" s="31"/>
      <c r="F282" s="31"/>
      <c r="G282" s="33" t="str">
        <f aca="false">IF(OR(E282="",F282=""),"",E282*F282)</f>
        <v/>
      </c>
    </row>
    <row r="283" customFormat="false" ht="15" hidden="false" customHeight="false" outlineLevel="0" collapsed="false">
      <c r="A283" s="20"/>
      <c r="B283" s="19"/>
      <c r="C283" s="19"/>
      <c r="D283" s="19"/>
      <c r="E283" s="31"/>
      <c r="F283" s="31"/>
      <c r="G283" s="33" t="str">
        <f aca="false">IF(OR(E283="",F283=""),"",E283*F283)</f>
        <v/>
      </c>
    </row>
    <row r="284" customFormat="false" ht="15" hidden="false" customHeight="false" outlineLevel="0" collapsed="false">
      <c r="A284" s="20"/>
      <c r="B284" s="19"/>
      <c r="C284" s="19"/>
      <c r="D284" s="19"/>
      <c r="E284" s="31"/>
      <c r="F284" s="31"/>
      <c r="G284" s="33" t="str">
        <f aca="false">IF(OR(E284="",F284=""),"",E284*F284)</f>
        <v/>
      </c>
    </row>
    <row r="285" customFormat="false" ht="15" hidden="false" customHeight="false" outlineLevel="0" collapsed="false">
      <c r="A285" s="20"/>
      <c r="B285" s="19"/>
      <c r="C285" s="19"/>
      <c r="D285" s="19"/>
      <c r="E285" s="31"/>
      <c r="F285" s="31"/>
      <c r="G285" s="33" t="str">
        <f aca="false">IF(OR(E285="",F285=""),"",E285*F285)</f>
        <v/>
      </c>
    </row>
    <row r="286" customFormat="false" ht="15" hidden="false" customHeight="false" outlineLevel="0" collapsed="false">
      <c r="A286" s="20"/>
      <c r="B286" s="19"/>
      <c r="C286" s="19"/>
      <c r="D286" s="19"/>
      <c r="E286" s="31"/>
      <c r="F286" s="31"/>
      <c r="G286" s="33" t="str">
        <f aca="false">IF(OR(E286="",F286=""),"",E286*F286)</f>
        <v/>
      </c>
    </row>
    <row r="287" customFormat="false" ht="15" hidden="false" customHeight="false" outlineLevel="0" collapsed="false">
      <c r="A287" s="20"/>
      <c r="B287" s="19"/>
      <c r="C287" s="19"/>
      <c r="D287" s="19"/>
      <c r="E287" s="31"/>
      <c r="F287" s="31"/>
      <c r="G287" s="33" t="str">
        <f aca="false">IF(OR(E287="",F287=""),"",E287*F287)</f>
        <v/>
      </c>
    </row>
    <row r="288" customFormat="false" ht="15" hidden="false" customHeight="false" outlineLevel="0" collapsed="false">
      <c r="A288" s="20"/>
      <c r="B288" s="19"/>
      <c r="C288" s="19"/>
      <c r="D288" s="19"/>
      <c r="E288" s="31"/>
      <c r="F288" s="31"/>
      <c r="G288" s="33" t="str">
        <f aca="false">IF(OR(E288="",F288=""),"",E288*F288)</f>
        <v/>
      </c>
    </row>
    <row r="289" customFormat="false" ht="15" hidden="false" customHeight="false" outlineLevel="0" collapsed="false">
      <c r="A289" s="20"/>
      <c r="B289" s="19"/>
      <c r="C289" s="19"/>
      <c r="D289" s="19"/>
      <c r="E289" s="31"/>
      <c r="F289" s="31"/>
      <c r="G289" s="33" t="str">
        <f aca="false">IF(OR(E289="",F289=""),"",E289*F289)</f>
        <v/>
      </c>
    </row>
    <row r="290" customFormat="false" ht="15" hidden="false" customHeight="false" outlineLevel="0" collapsed="false">
      <c r="A290" s="20"/>
      <c r="B290" s="19"/>
      <c r="C290" s="19"/>
      <c r="D290" s="19"/>
      <c r="E290" s="31"/>
      <c r="F290" s="31"/>
      <c r="G290" s="33" t="str">
        <f aca="false">IF(OR(E290="",F290=""),"",E290*F290)</f>
        <v/>
      </c>
    </row>
    <row r="291" customFormat="false" ht="15" hidden="false" customHeight="false" outlineLevel="0" collapsed="false">
      <c r="A291" s="20"/>
      <c r="B291" s="19"/>
      <c r="C291" s="19"/>
      <c r="D291" s="19"/>
      <c r="E291" s="31"/>
      <c r="F291" s="31"/>
      <c r="G291" s="33" t="str">
        <f aca="false">IF(OR(E291="",F291=""),"",E291*F291)</f>
        <v/>
      </c>
    </row>
    <row r="292" customFormat="false" ht="15" hidden="false" customHeight="false" outlineLevel="0" collapsed="false">
      <c r="A292" s="20"/>
      <c r="B292" s="19"/>
      <c r="C292" s="19"/>
      <c r="D292" s="19"/>
      <c r="E292" s="31"/>
      <c r="F292" s="31"/>
      <c r="G292" s="33" t="str">
        <f aca="false">IF(OR(E292="",F292=""),"",E292*F292)</f>
        <v/>
      </c>
    </row>
    <row r="293" customFormat="false" ht="15" hidden="false" customHeight="false" outlineLevel="0" collapsed="false">
      <c r="A293" s="20"/>
      <c r="B293" s="19"/>
      <c r="C293" s="19"/>
      <c r="D293" s="19"/>
      <c r="E293" s="31"/>
      <c r="F293" s="31"/>
      <c r="G293" s="33" t="str">
        <f aca="false">IF(OR(E293="",F293=""),"",E293*F293)</f>
        <v/>
      </c>
    </row>
    <row r="294" customFormat="false" ht="15" hidden="false" customHeight="false" outlineLevel="0" collapsed="false">
      <c r="A294" s="20"/>
      <c r="B294" s="19"/>
      <c r="C294" s="19"/>
      <c r="D294" s="19"/>
      <c r="E294" s="31"/>
      <c r="F294" s="31"/>
      <c r="G294" s="33" t="str">
        <f aca="false">IF(OR(E294="",F294=""),"",E294*F294)</f>
        <v/>
      </c>
    </row>
    <row r="295" customFormat="false" ht="15" hidden="false" customHeight="false" outlineLevel="0" collapsed="false">
      <c r="A295" s="20"/>
      <c r="B295" s="19"/>
      <c r="C295" s="19"/>
      <c r="D295" s="19"/>
      <c r="E295" s="31"/>
      <c r="F295" s="31"/>
      <c r="G295" s="33" t="str">
        <f aca="false">IF(OR(E295="",F295=""),"",E295*F295)</f>
        <v/>
      </c>
    </row>
    <row r="296" customFormat="false" ht="15" hidden="false" customHeight="false" outlineLevel="0" collapsed="false">
      <c r="A296" s="20"/>
      <c r="B296" s="19"/>
      <c r="C296" s="19"/>
      <c r="D296" s="19"/>
      <c r="E296" s="31"/>
      <c r="F296" s="31"/>
      <c r="G296" s="33" t="str">
        <f aca="false">IF(OR(E296="",F296=""),"",E296*F296)</f>
        <v/>
      </c>
    </row>
    <row r="297" customFormat="false" ht="15" hidden="false" customHeight="false" outlineLevel="0" collapsed="false">
      <c r="A297" s="20"/>
      <c r="B297" s="19"/>
      <c r="C297" s="19"/>
      <c r="D297" s="19"/>
      <c r="E297" s="31"/>
      <c r="F297" s="31"/>
      <c r="G297" s="33" t="str">
        <f aca="false">IF(OR(E297="",F297=""),"",E297*F297)</f>
        <v/>
      </c>
    </row>
    <row r="298" customFormat="false" ht="15" hidden="false" customHeight="false" outlineLevel="0" collapsed="false">
      <c r="A298" s="20"/>
      <c r="B298" s="19"/>
      <c r="C298" s="19"/>
      <c r="D298" s="19"/>
      <c r="E298" s="31"/>
      <c r="F298" s="31"/>
      <c r="G298" s="33" t="str">
        <f aca="false">IF(OR(E298="",F298=""),"",E298*F298)</f>
        <v/>
      </c>
    </row>
    <row r="299" customFormat="false" ht="15" hidden="false" customHeight="false" outlineLevel="0" collapsed="false">
      <c r="A299" s="20"/>
      <c r="B299" s="19"/>
      <c r="C299" s="19"/>
      <c r="D299" s="19"/>
      <c r="E299" s="31"/>
      <c r="F299" s="31"/>
      <c r="G299" s="33" t="str">
        <f aca="false">IF(OR(E299="",F299=""),"",E299*F299)</f>
        <v/>
      </c>
    </row>
    <row r="300" customFormat="false" ht="15" hidden="false" customHeight="false" outlineLevel="0" collapsed="false">
      <c r="A300" s="20"/>
      <c r="B300" s="19"/>
      <c r="C300" s="19"/>
      <c r="D300" s="19"/>
      <c r="E300" s="31"/>
      <c r="F300" s="31"/>
      <c r="G300" s="33" t="str">
        <f aca="false">IF(OR(E300="",F300=""),"",E300*F300)</f>
        <v/>
      </c>
    </row>
    <row r="301" customFormat="false" ht="15" hidden="false" customHeight="false" outlineLevel="0" collapsed="false">
      <c r="A301" s="20"/>
      <c r="B301" s="19"/>
      <c r="C301" s="19"/>
      <c r="D301" s="19"/>
      <c r="E301" s="31"/>
      <c r="F301" s="31"/>
      <c r="G301" s="33" t="str">
        <f aca="false">IF(OR(E301="",F301=""),"",E301*F301)</f>
        <v/>
      </c>
    </row>
    <row r="302" customFormat="false" ht="15" hidden="false" customHeight="false" outlineLevel="0" collapsed="false">
      <c r="A302" s="20"/>
      <c r="B302" s="19"/>
      <c r="C302" s="19"/>
      <c r="D302" s="19"/>
      <c r="E302" s="31"/>
      <c r="F302" s="31"/>
      <c r="G302" s="33" t="str">
        <f aca="false">IF(OR(E302="",F302=""),"",E302*F302)</f>
        <v/>
      </c>
    </row>
    <row r="303" customFormat="false" ht="15" hidden="false" customHeight="false" outlineLevel="0" collapsed="false">
      <c r="A303" s="20"/>
      <c r="B303" s="19"/>
      <c r="C303" s="19"/>
      <c r="D303" s="19"/>
      <c r="E303" s="31"/>
      <c r="F303" s="31"/>
      <c r="G303" s="33" t="str">
        <f aca="false">IF(OR(E303="",F303=""),"",E303*F303)</f>
        <v/>
      </c>
    </row>
    <row r="304" customFormat="false" ht="15" hidden="false" customHeight="false" outlineLevel="0" collapsed="false">
      <c r="A304" s="20"/>
      <c r="B304" s="19"/>
      <c r="C304" s="19"/>
      <c r="D304" s="19"/>
      <c r="E304" s="31"/>
      <c r="F304" s="31"/>
      <c r="G304" s="33" t="str">
        <f aca="false">IF(OR(E304="",F304=""),"",E304*F304)</f>
        <v/>
      </c>
    </row>
    <row r="305" customFormat="false" ht="15" hidden="false" customHeight="false" outlineLevel="0" collapsed="false">
      <c r="A305" s="20"/>
      <c r="B305" s="19"/>
      <c r="C305" s="19"/>
      <c r="D305" s="19"/>
      <c r="E305" s="31"/>
      <c r="F305" s="31"/>
      <c r="G305" s="33" t="str">
        <f aca="false">IF(OR(E305="",F305=""),"",E305*F305)</f>
        <v/>
      </c>
    </row>
    <row r="306" customFormat="false" ht="15" hidden="false" customHeight="false" outlineLevel="0" collapsed="false">
      <c r="A306" s="20"/>
      <c r="B306" s="19"/>
      <c r="C306" s="19"/>
      <c r="D306" s="19"/>
      <c r="E306" s="31"/>
      <c r="F306" s="31"/>
      <c r="G306" s="33" t="str">
        <f aca="false">IF(OR(E306="",F306=""),"",E306*F306)</f>
        <v/>
      </c>
    </row>
    <row r="307" customFormat="false" ht="15" hidden="false" customHeight="false" outlineLevel="0" collapsed="false">
      <c r="A307" s="20"/>
      <c r="B307" s="19"/>
      <c r="C307" s="19"/>
      <c r="D307" s="19"/>
      <c r="E307" s="31"/>
      <c r="F307" s="31"/>
      <c r="G307" s="33" t="str">
        <f aca="false">IF(OR(E307="",F307=""),"",E307*F307)</f>
        <v/>
      </c>
    </row>
    <row r="308" customFormat="false" ht="15" hidden="false" customHeight="false" outlineLevel="0" collapsed="false">
      <c r="A308" s="20"/>
      <c r="B308" s="19"/>
      <c r="C308" s="19"/>
      <c r="D308" s="19"/>
      <c r="E308" s="31"/>
      <c r="F308" s="31"/>
      <c r="G308" s="33" t="str">
        <f aca="false">IF(OR(E308="",F308=""),"",E308*F308)</f>
        <v/>
      </c>
    </row>
    <row r="309" customFormat="false" ht="15" hidden="false" customHeight="false" outlineLevel="0" collapsed="false">
      <c r="A309" s="20"/>
      <c r="B309" s="19"/>
      <c r="C309" s="19"/>
      <c r="D309" s="19"/>
      <c r="E309" s="31"/>
      <c r="F309" s="31"/>
      <c r="G309" s="33" t="str">
        <f aca="false">IF(OR(E309="",F309=""),"",E309*F309)</f>
        <v/>
      </c>
    </row>
    <row r="310" customFormat="false" ht="15" hidden="false" customHeight="false" outlineLevel="0" collapsed="false">
      <c r="A310" s="20"/>
      <c r="B310" s="19"/>
      <c r="C310" s="19"/>
      <c r="D310" s="19"/>
      <c r="E310" s="31"/>
      <c r="F310" s="31"/>
      <c r="G310" s="33" t="str">
        <f aca="false">IF(OR(E310="",F310=""),"",E310*F310)</f>
        <v/>
      </c>
    </row>
    <row r="311" customFormat="false" ht="15" hidden="false" customHeight="false" outlineLevel="0" collapsed="false">
      <c r="A311" s="20"/>
      <c r="B311" s="19"/>
      <c r="C311" s="19"/>
      <c r="D311" s="19"/>
      <c r="E311" s="31"/>
      <c r="F311" s="31"/>
      <c r="G311" s="33" t="str">
        <f aca="false">IF(OR(E311="",F311=""),"",E311*F311)</f>
        <v/>
      </c>
    </row>
    <row r="312" customFormat="false" ht="15" hidden="false" customHeight="false" outlineLevel="0" collapsed="false">
      <c r="A312" s="20"/>
      <c r="B312" s="19"/>
      <c r="C312" s="19"/>
      <c r="D312" s="19"/>
      <c r="E312" s="31"/>
      <c r="F312" s="31"/>
      <c r="G312" s="33" t="str">
        <f aca="false">IF(OR(E312="",F312=""),"",E312*F312)</f>
        <v/>
      </c>
    </row>
    <row r="313" customFormat="false" ht="15" hidden="false" customHeight="false" outlineLevel="0" collapsed="false">
      <c r="A313" s="20"/>
      <c r="B313" s="19"/>
      <c r="C313" s="19"/>
      <c r="D313" s="19"/>
      <c r="E313" s="31"/>
      <c r="F313" s="31"/>
      <c r="G313" s="33" t="str">
        <f aca="false">IF(OR(E313="",F313=""),"",E313*F313)</f>
        <v/>
      </c>
    </row>
    <row r="314" customFormat="false" ht="15" hidden="false" customHeight="false" outlineLevel="0" collapsed="false">
      <c r="A314" s="20"/>
      <c r="B314" s="19"/>
      <c r="C314" s="19"/>
      <c r="D314" s="19"/>
      <c r="E314" s="31"/>
      <c r="F314" s="31"/>
      <c r="G314" s="33" t="str">
        <f aca="false">IF(OR(E314="",F314=""),"",E314*F314)</f>
        <v/>
      </c>
    </row>
    <row r="315" customFormat="false" ht="15" hidden="false" customHeight="false" outlineLevel="0" collapsed="false">
      <c r="A315" s="20"/>
      <c r="B315" s="19"/>
      <c r="C315" s="19"/>
      <c r="D315" s="19"/>
      <c r="E315" s="31"/>
      <c r="F315" s="31"/>
      <c r="G315" s="33" t="str">
        <f aca="false">IF(OR(E315="",F315=""),"",E315*F315)</f>
        <v/>
      </c>
    </row>
    <row r="316" customFormat="false" ht="15" hidden="false" customHeight="false" outlineLevel="0" collapsed="false">
      <c r="A316" s="20"/>
      <c r="B316" s="19"/>
      <c r="C316" s="19"/>
      <c r="D316" s="19"/>
      <c r="E316" s="31"/>
      <c r="F316" s="31"/>
      <c r="G316" s="33" t="str">
        <f aca="false">IF(OR(E316="",F316=""),"",E316*F316)</f>
        <v/>
      </c>
    </row>
    <row r="317" customFormat="false" ht="15" hidden="false" customHeight="false" outlineLevel="0" collapsed="false">
      <c r="A317" s="20"/>
      <c r="B317" s="19"/>
      <c r="C317" s="19"/>
      <c r="D317" s="19"/>
      <c r="E317" s="31"/>
      <c r="F317" s="31"/>
      <c r="G317" s="33" t="str">
        <f aca="false">IF(OR(E317="",F317=""),"",E317*F317)</f>
        <v/>
      </c>
    </row>
    <row r="318" customFormat="false" ht="15" hidden="false" customHeight="false" outlineLevel="0" collapsed="false">
      <c r="A318" s="20"/>
      <c r="B318" s="19"/>
      <c r="C318" s="19"/>
      <c r="D318" s="19"/>
      <c r="E318" s="31"/>
      <c r="F318" s="31"/>
      <c r="G318" s="33" t="str">
        <f aca="false">IF(OR(E318="",F318=""),"",E318*F318)</f>
        <v/>
      </c>
    </row>
    <row r="319" customFormat="false" ht="15" hidden="false" customHeight="false" outlineLevel="0" collapsed="false">
      <c r="A319" s="20"/>
      <c r="B319" s="19"/>
      <c r="C319" s="19"/>
      <c r="D319" s="19"/>
      <c r="E319" s="31"/>
      <c r="F319" s="31"/>
      <c r="G319" s="33" t="str">
        <f aca="false">IF(OR(E319="",F319=""),"",E319*F319)</f>
        <v/>
      </c>
    </row>
    <row r="320" customFormat="false" ht="15" hidden="false" customHeight="false" outlineLevel="0" collapsed="false">
      <c r="A320" s="20"/>
      <c r="B320" s="19"/>
      <c r="C320" s="19"/>
      <c r="D320" s="19"/>
      <c r="E320" s="31"/>
      <c r="F320" s="31"/>
      <c r="G320" s="33" t="str">
        <f aca="false">IF(OR(E320="",F320=""),"",E320*F320)</f>
        <v/>
      </c>
    </row>
    <row r="321" customFormat="false" ht="15" hidden="false" customHeight="false" outlineLevel="0" collapsed="false">
      <c r="A321" s="20"/>
      <c r="B321" s="19"/>
      <c r="C321" s="19"/>
      <c r="D321" s="19"/>
      <c r="E321" s="31"/>
      <c r="F321" s="31"/>
      <c r="G321" s="33" t="str">
        <f aca="false">IF(OR(E321="",F321=""),"",E321*F321)</f>
        <v/>
      </c>
    </row>
    <row r="322" customFormat="false" ht="15" hidden="false" customHeight="false" outlineLevel="0" collapsed="false">
      <c r="A322" s="20"/>
      <c r="B322" s="19"/>
      <c r="C322" s="19"/>
      <c r="D322" s="19"/>
      <c r="E322" s="31"/>
      <c r="F322" s="31"/>
      <c r="G322" s="33" t="str">
        <f aca="false">IF(OR(E322="",F322=""),"",E322*F322)</f>
        <v/>
      </c>
    </row>
    <row r="323" customFormat="false" ht="15" hidden="false" customHeight="false" outlineLevel="0" collapsed="false">
      <c r="A323" s="20"/>
      <c r="B323" s="19"/>
      <c r="C323" s="19"/>
      <c r="D323" s="19"/>
      <c r="E323" s="31"/>
      <c r="F323" s="31"/>
      <c r="G323" s="33" t="str">
        <f aca="false">IF(OR(E323="",F323=""),"",E323*F323)</f>
        <v/>
      </c>
    </row>
    <row r="324" customFormat="false" ht="15" hidden="false" customHeight="false" outlineLevel="0" collapsed="false">
      <c r="A324" s="20"/>
      <c r="B324" s="19"/>
      <c r="C324" s="19"/>
      <c r="D324" s="19"/>
      <c r="E324" s="31"/>
      <c r="F324" s="31"/>
      <c r="G324" s="33" t="str">
        <f aca="false">IF(OR(E324="",F324=""),"",E324*F324)</f>
        <v/>
      </c>
    </row>
    <row r="325" customFormat="false" ht="15" hidden="false" customHeight="false" outlineLevel="0" collapsed="false">
      <c r="A325" s="20"/>
      <c r="B325" s="19"/>
      <c r="C325" s="19"/>
      <c r="D325" s="19"/>
      <c r="E325" s="31"/>
      <c r="F325" s="31"/>
      <c r="G325" s="33" t="str">
        <f aca="false">IF(OR(E325="",F325=""),"",E325*F325)</f>
        <v/>
      </c>
    </row>
    <row r="326" customFormat="false" ht="15" hidden="false" customHeight="false" outlineLevel="0" collapsed="false">
      <c r="A326" s="20"/>
      <c r="B326" s="19"/>
      <c r="C326" s="19"/>
      <c r="D326" s="19"/>
      <c r="E326" s="31"/>
      <c r="F326" s="31"/>
      <c r="G326" s="33" t="str">
        <f aca="false">IF(OR(E326="",F326=""),"",E326*F326)</f>
        <v/>
      </c>
    </row>
    <row r="327" customFormat="false" ht="15" hidden="false" customHeight="false" outlineLevel="0" collapsed="false">
      <c r="A327" s="20"/>
      <c r="B327" s="19"/>
      <c r="C327" s="19"/>
      <c r="D327" s="19"/>
      <c r="E327" s="31"/>
      <c r="F327" s="31"/>
      <c r="G327" s="33" t="str">
        <f aca="false">IF(OR(E327="",F327=""),"",E327*F327)</f>
        <v/>
      </c>
    </row>
    <row r="328" customFormat="false" ht="15" hidden="false" customHeight="false" outlineLevel="0" collapsed="false">
      <c r="A328" s="20"/>
      <c r="B328" s="19"/>
      <c r="C328" s="19"/>
      <c r="D328" s="19"/>
      <c r="E328" s="31"/>
      <c r="F328" s="31"/>
      <c r="G328" s="33" t="str">
        <f aca="false">IF(OR(E328="",F328=""),"",E328*F328)</f>
        <v/>
      </c>
    </row>
    <row r="329" customFormat="false" ht="15" hidden="false" customHeight="false" outlineLevel="0" collapsed="false">
      <c r="A329" s="20"/>
      <c r="B329" s="19"/>
      <c r="C329" s="19"/>
      <c r="D329" s="19"/>
      <c r="E329" s="31"/>
      <c r="F329" s="31"/>
      <c r="G329" s="33" t="str">
        <f aca="false">IF(OR(E329="",F329=""),"",E329*F329)</f>
        <v/>
      </c>
    </row>
    <row r="330" customFormat="false" ht="15" hidden="false" customHeight="false" outlineLevel="0" collapsed="false">
      <c r="A330" s="20"/>
      <c r="B330" s="19"/>
      <c r="C330" s="19"/>
      <c r="D330" s="19"/>
      <c r="E330" s="31"/>
      <c r="F330" s="31"/>
      <c r="G330" s="33" t="str">
        <f aca="false">IF(OR(E330="",F330=""),"",E330*F330)</f>
        <v/>
      </c>
    </row>
    <row r="331" customFormat="false" ht="15" hidden="false" customHeight="false" outlineLevel="0" collapsed="false">
      <c r="A331" s="20"/>
      <c r="B331" s="19"/>
      <c r="C331" s="19"/>
      <c r="D331" s="19"/>
      <c r="E331" s="31"/>
      <c r="F331" s="31"/>
      <c r="G331" s="33" t="str">
        <f aca="false">IF(OR(E331="",F331=""),"",E331*F331)</f>
        <v/>
      </c>
    </row>
    <row r="332" customFormat="false" ht="15" hidden="false" customHeight="false" outlineLevel="0" collapsed="false">
      <c r="A332" s="20"/>
      <c r="B332" s="19"/>
      <c r="C332" s="19"/>
      <c r="D332" s="19"/>
      <c r="E332" s="31"/>
      <c r="F332" s="31"/>
      <c r="G332" s="33" t="str">
        <f aca="false">IF(OR(E332="",F332=""),"",E332*F332)</f>
        <v/>
      </c>
    </row>
    <row r="333" customFormat="false" ht="15" hidden="false" customHeight="false" outlineLevel="0" collapsed="false">
      <c r="A333" s="20"/>
      <c r="B333" s="19"/>
      <c r="C333" s="19"/>
      <c r="D333" s="19"/>
      <c r="E333" s="31"/>
      <c r="F333" s="31"/>
      <c r="G333" s="33" t="str">
        <f aca="false">IF(OR(E333="",F333=""),"",E333*F333)</f>
        <v/>
      </c>
    </row>
    <row r="334" customFormat="false" ht="15" hidden="false" customHeight="false" outlineLevel="0" collapsed="false">
      <c r="A334" s="20"/>
      <c r="B334" s="19"/>
      <c r="C334" s="19"/>
      <c r="D334" s="19"/>
      <c r="E334" s="31"/>
      <c r="F334" s="31"/>
      <c r="G334" s="33" t="str">
        <f aca="false">IF(OR(E334="",F334=""),"",E334*F334)</f>
        <v/>
      </c>
    </row>
    <row r="335" customFormat="false" ht="15" hidden="false" customHeight="false" outlineLevel="0" collapsed="false">
      <c r="A335" s="20"/>
      <c r="B335" s="19"/>
      <c r="C335" s="19"/>
      <c r="D335" s="19"/>
      <c r="E335" s="31"/>
      <c r="F335" s="31"/>
      <c r="G335" s="33" t="str">
        <f aca="false">IF(OR(E335="",F335=""),"",E335*F335)</f>
        <v/>
      </c>
    </row>
    <row r="336" customFormat="false" ht="15" hidden="false" customHeight="false" outlineLevel="0" collapsed="false">
      <c r="A336" s="20"/>
      <c r="B336" s="19"/>
      <c r="C336" s="19"/>
      <c r="D336" s="19"/>
      <c r="E336" s="31"/>
      <c r="F336" s="31"/>
      <c r="G336" s="33" t="str">
        <f aca="false">IF(OR(E336="",F336=""),"",E336*F336)</f>
        <v/>
      </c>
    </row>
    <row r="337" customFormat="false" ht="15" hidden="false" customHeight="false" outlineLevel="0" collapsed="false">
      <c r="A337" s="20"/>
      <c r="B337" s="19"/>
      <c r="C337" s="19"/>
      <c r="D337" s="19"/>
      <c r="E337" s="31"/>
      <c r="F337" s="31"/>
      <c r="G337" s="33" t="str">
        <f aca="false">IF(OR(E337="",F337=""),"",E337*F337)</f>
        <v/>
      </c>
    </row>
    <row r="338" customFormat="false" ht="15" hidden="false" customHeight="false" outlineLevel="0" collapsed="false">
      <c r="A338" s="20"/>
      <c r="B338" s="19"/>
      <c r="C338" s="19"/>
      <c r="D338" s="19"/>
      <c r="E338" s="31"/>
      <c r="F338" s="31"/>
      <c r="G338" s="33" t="str">
        <f aca="false">IF(OR(E338="",F338=""),"",E338*F338)</f>
        <v/>
      </c>
    </row>
    <row r="339" customFormat="false" ht="15" hidden="false" customHeight="false" outlineLevel="0" collapsed="false">
      <c r="A339" s="20"/>
      <c r="B339" s="19"/>
      <c r="C339" s="19"/>
      <c r="D339" s="19"/>
      <c r="E339" s="31"/>
      <c r="F339" s="31"/>
      <c r="G339" s="33" t="str">
        <f aca="false">IF(OR(E339="",F339=""),"",E339*F339)</f>
        <v/>
      </c>
    </row>
    <row r="340" customFormat="false" ht="15" hidden="false" customHeight="false" outlineLevel="0" collapsed="false">
      <c r="A340" s="20"/>
      <c r="B340" s="19"/>
      <c r="C340" s="19"/>
      <c r="D340" s="19"/>
      <c r="E340" s="31"/>
      <c r="F340" s="31"/>
      <c r="G340" s="33" t="str">
        <f aca="false">IF(OR(E340="",F340=""),"",E340*F340)</f>
        <v/>
      </c>
    </row>
    <row r="341" customFormat="false" ht="15" hidden="false" customHeight="false" outlineLevel="0" collapsed="false">
      <c r="A341" s="20"/>
      <c r="B341" s="19"/>
      <c r="C341" s="19"/>
      <c r="D341" s="19"/>
      <c r="E341" s="31"/>
      <c r="F341" s="31"/>
      <c r="G341" s="33" t="str">
        <f aca="false">IF(OR(E341="",F341=""),"",E341*F341)</f>
        <v/>
      </c>
    </row>
    <row r="342" customFormat="false" ht="15" hidden="false" customHeight="false" outlineLevel="0" collapsed="false">
      <c r="A342" s="20"/>
      <c r="B342" s="19"/>
      <c r="C342" s="19"/>
      <c r="D342" s="19"/>
      <c r="E342" s="31"/>
      <c r="F342" s="31"/>
      <c r="G342" s="33" t="str">
        <f aca="false">IF(OR(E342="",F342=""),"",E342*F342)</f>
        <v/>
      </c>
    </row>
    <row r="343" customFormat="false" ht="15" hidden="false" customHeight="false" outlineLevel="0" collapsed="false">
      <c r="A343" s="20"/>
      <c r="B343" s="19"/>
      <c r="C343" s="19"/>
      <c r="D343" s="19"/>
      <c r="E343" s="31"/>
      <c r="F343" s="31"/>
      <c r="G343" s="33" t="str">
        <f aca="false">IF(OR(E343="",F343=""),"",E343*F343)</f>
        <v/>
      </c>
    </row>
    <row r="344" customFormat="false" ht="15" hidden="false" customHeight="false" outlineLevel="0" collapsed="false">
      <c r="A344" s="20"/>
      <c r="B344" s="19"/>
      <c r="C344" s="19"/>
      <c r="D344" s="19"/>
      <c r="E344" s="31"/>
      <c r="F344" s="31"/>
      <c r="G344" s="33" t="str">
        <f aca="false">IF(OR(E344="",F344=""),"",E344*F344)</f>
        <v/>
      </c>
    </row>
    <row r="345" customFormat="false" ht="15" hidden="false" customHeight="false" outlineLevel="0" collapsed="false">
      <c r="A345" s="20"/>
      <c r="B345" s="19"/>
      <c r="C345" s="19"/>
      <c r="D345" s="19"/>
      <c r="E345" s="31"/>
      <c r="F345" s="31"/>
      <c r="G345" s="33" t="str">
        <f aca="false">IF(OR(E345="",F345=""),"",E345*F345)</f>
        <v/>
      </c>
    </row>
    <row r="346" customFormat="false" ht="15" hidden="false" customHeight="false" outlineLevel="0" collapsed="false">
      <c r="A346" s="20"/>
      <c r="B346" s="19"/>
      <c r="C346" s="19"/>
      <c r="D346" s="19"/>
      <c r="E346" s="31"/>
      <c r="F346" s="31"/>
      <c r="G346" s="33" t="str">
        <f aca="false">IF(OR(E346="",F346=""),"",E346*F346)</f>
        <v/>
      </c>
    </row>
    <row r="347" customFormat="false" ht="15" hidden="false" customHeight="false" outlineLevel="0" collapsed="false">
      <c r="A347" s="20"/>
      <c r="B347" s="19"/>
      <c r="C347" s="19"/>
      <c r="D347" s="19"/>
      <c r="E347" s="31"/>
      <c r="F347" s="31"/>
      <c r="G347" s="33" t="str">
        <f aca="false">IF(OR(E347="",F347=""),"",E347*F347)</f>
        <v/>
      </c>
    </row>
    <row r="348" customFormat="false" ht="15" hidden="false" customHeight="false" outlineLevel="0" collapsed="false">
      <c r="A348" s="20"/>
      <c r="B348" s="19"/>
      <c r="C348" s="19"/>
      <c r="D348" s="19"/>
      <c r="E348" s="31"/>
      <c r="F348" s="31"/>
      <c r="G348" s="33" t="str">
        <f aca="false">IF(OR(E348="",F348=""),"",E348*F348)</f>
        <v/>
      </c>
    </row>
    <row r="349" customFormat="false" ht="15" hidden="false" customHeight="false" outlineLevel="0" collapsed="false">
      <c r="A349" s="20"/>
      <c r="B349" s="19"/>
      <c r="C349" s="19"/>
      <c r="D349" s="19"/>
      <c r="E349" s="31"/>
      <c r="F349" s="31"/>
      <c r="G349" s="33" t="str">
        <f aca="false">IF(OR(E349="",F349=""),"",E349*F349)</f>
        <v/>
      </c>
    </row>
    <row r="350" customFormat="false" ht="15" hidden="false" customHeight="false" outlineLevel="0" collapsed="false">
      <c r="A350" s="20"/>
      <c r="B350" s="19"/>
      <c r="C350" s="19"/>
      <c r="D350" s="19"/>
      <c r="E350" s="31"/>
      <c r="F350" s="31"/>
      <c r="G350" s="33" t="str">
        <f aca="false">IF(OR(E350="",F350=""),"",E350*F350)</f>
        <v/>
      </c>
    </row>
    <row r="351" customFormat="false" ht="15" hidden="false" customHeight="false" outlineLevel="0" collapsed="false">
      <c r="A351" s="20"/>
      <c r="B351" s="19"/>
      <c r="C351" s="19"/>
      <c r="D351" s="19"/>
      <c r="E351" s="31"/>
      <c r="F351" s="31"/>
      <c r="G351" s="33" t="str">
        <f aca="false">IF(OR(E351="",F351=""),"",E351*F351)</f>
        <v/>
      </c>
    </row>
    <row r="352" customFormat="false" ht="15" hidden="false" customHeight="false" outlineLevel="0" collapsed="false">
      <c r="A352" s="20"/>
      <c r="B352" s="19"/>
      <c r="C352" s="19"/>
      <c r="D352" s="19"/>
      <c r="E352" s="31"/>
      <c r="F352" s="31"/>
      <c r="G352" s="33" t="str">
        <f aca="false">IF(OR(E352="",F352=""),"",E352*F352)</f>
        <v/>
      </c>
    </row>
    <row r="353" customFormat="false" ht="15" hidden="false" customHeight="false" outlineLevel="0" collapsed="false">
      <c r="A353" s="20"/>
      <c r="B353" s="19"/>
      <c r="C353" s="19"/>
      <c r="D353" s="19"/>
      <c r="E353" s="31"/>
      <c r="F353" s="31"/>
      <c r="G353" s="33" t="str">
        <f aca="false">IF(OR(E353="",F353=""),"",E353*F353)</f>
        <v/>
      </c>
    </row>
    <row r="354" customFormat="false" ht="15" hidden="false" customHeight="false" outlineLevel="0" collapsed="false">
      <c r="A354" s="20"/>
      <c r="B354" s="19"/>
      <c r="C354" s="19"/>
      <c r="D354" s="19"/>
      <c r="E354" s="31"/>
      <c r="F354" s="31"/>
      <c r="G354" s="33" t="str">
        <f aca="false">IF(OR(E354="",F354=""),"",E354*F354)</f>
        <v/>
      </c>
    </row>
    <row r="355" customFormat="false" ht="15" hidden="false" customHeight="false" outlineLevel="0" collapsed="false">
      <c r="A355" s="20"/>
      <c r="B355" s="19"/>
      <c r="C355" s="19"/>
      <c r="D355" s="19"/>
      <c r="E355" s="31"/>
      <c r="F355" s="31"/>
      <c r="G355" s="33" t="str">
        <f aca="false">IF(OR(E355="",F355=""),"",E355*F355)</f>
        <v/>
      </c>
    </row>
    <row r="356" customFormat="false" ht="15" hidden="false" customHeight="false" outlineLevel="0" collapsed="false">
      <c r="A356" s="20"/>
      <c r="B356" s="19"/>
      <c r="C356" s="19"/>
      <c r="D356" s="19"/>
      <c r="E356" s="31"/>
      <c r="F356" s="31"/>
      <c r="G356" s="33" t="str">
        <f aca="false">IF(OR(E356="",F356=""),"",E356*F356)</f>
        <v/>
      </c>
    </row>
    <row r="357" customFormat="false" ht="15" hidden="false" customHeight="false" outlineLevel="0" collapsed="false">
      <c r="A357" s="20"/>
      <c r="B357" s="19"/>
      <c r="C357" s="19"/>
      <c r="D357" s="19"/>
      <c r="E357" s="31"/>
      <c r="F357" s="31"/>
      <c r="G357" s="33" t="str">
        <f aca="false">IF(OR(E357="",F357=""),"",E357*F357)</f>
        <v/>
      </c>
    </row>
    <row r="358" customFormat="false" ht="15" hidden="false" customHeight="false" outlineLevel="0" collapsed="false">
      <c r="A358" s="20"/>
      <c r="B358" s="19"/>
      <c r="C358" s="19"/>
      <c r="D358" s="19"/>
      <c r="E358" s="31"/>
      <c r="F358" s="31"/>
      <c r="G358" s="33" t="str">
        <f aca="false">IF(OR(E358="",F358=""),"",E358*F358)</f>
        <v/>
      </c>
    </row>
    <row r="359" customFormat="false" ht="15" hidden="false" customHeight="false" outlineLevel="0" collapsed="false">
      <c r="A359" s="20"/>
      <c r="B359" s="19"/>
      <c r="C359" s="19"/>
      <c r="D359" s="19"/>
      <c r="E359" s="31"/>
      <c r="F359" s="31"/>
      <c r="G359" s="33" t="str">
        <f aca="false">IF(OR(E359="",F359=""),"",E359*F359)</f>
        <v/>
      </c>
    </row>
    <row r="360" customFormat="false" ht="15" hidden="false" customHeight="false" outlineLevel="0" collapsed="false">
      <c r="A360" s="20"/>
      <c r="B360" s="19"/>
      <c r="C360" s="19"/>
      <c r="D360" s="19"/>
      <c r="E360" s="31"/>
      <c r="F360" s="31"/>
      <c r="G360" s="33" t="str">
        <f aca="false">IF(OR(E360="",F360=""),"",E360*F360)</f>
        <v/>
      </c>
    </row>
    <row r="361" customFormat="false" ht="15" hidden="false" customHeight="false" outlineLevel="0" collapsed="false">
      <c r="A361" s="20"/>
      <c r="B361" s="19"/>
      <c r="C361" s="19"/>
      <c r="D361" s="19"/>
      <c r="E361" s="31"/>
      <c r="F361" s="31"/>
      <c r="G361" s="33" t="str">
        <f aca="false">IF(OR(E361="",F361=""),"",E361*F361)</f>
        <v/>
      </c>
    </row>
    <row r="362" customFormat="false" ht="15" hidden="false" customHeight="false" outlineLevel="0" collapsed="false">
      <c r="A362" s="20"/>
      <c r="B362" s="19"/>
      <c r="C362" s="19"/>
      <c r="D362" s="19"/>
      <c r="E362" s="31"/>
      <c r="F362" s="31"/>
      <c r="G362" s="33" t="str">
        <f aca="false">IF(OR(E362="",F362=""),"",E362*F362)</f>
        <v/>
      </c>
    </row>
    <row r="363" customFormat="false" ht="15" hidden="false" customHeight="false" outlineLevel="0" collapsed="false">
      <c r="A363" s="20"/>
      <c r="B363" s="19"/>
      <c r="C363" s="19"/>
      <c r="D363" s="19"/>
      <c r="E363" s="31"/>
      <c r="F363" s="31"/>
      <c r="G363" s="33" t="str">
        <f aca="false">IF(OR(E363="",F363=""),"",E363*F363)</f>
        <v/>
      </c>
    </row>
    <row r="364" customFormat="false" ht="15" hidden="false" customHeight="false" outlineLevel="0" collapsed="false">
      <c r="A364" s="20"/>
      <c r="B364" s="19"/>
      <c r="C364" s="19"/>
      <c r="D364" s="19"/>
      <c r="E364" s="31"/>
      <c r="F364" s="31"/>
      <c r="G364" s="33" t="str">
        <f aca="false">IF(OR(E364="",F364=""),"",E364*F364)</f>
        <v/>
      </c>
    </row>
    <row r="365" customFormat="false" ht="15" hidden="false" customHeight="false" outlineLevel="0" collapsed="false">
      <c r="A365" s="20"/>
      <c r="B365" s="19"/>
      <c r="C365" s="19"/>
      <c r="D365" s="19"/>
      <c r="E365" s="31"/>
      <c r="F365" s="31"/>
      <c r="G365" s="33" t="str">
        <f aca="false">IF(OR(E365="",F365=""),"",E365*F365)</f>
        <v/>
      </c>
    </row>
    <row r="366" customFormat="false" ht="15" hidden="false" customHeight="false" outlineLevel="0" collapsed="false">
      <c r="A366" s="20"/>
      <c r="B366" s="19"/>
      <c r="C366" s="19"/>
      <c r="D366" s="19"/>
      <c r="E366" s="31"/>
      <c r="F366" s="31"/>
      <c r="G366" s="33" t="str">
        <f aca="false">IF(OR(E366="",F366=""),"",E366*F366)</f>
        <v/>
      </c>
    </row>
    <row r="367" customFormat="false" ht="15" hidden="false" customHeight="false" outlineLevel="0" collapsed="false">
      <c r="A367" s="20"/>
      <c r="B367" s="19"/>
      <c r="C367" s="19"/>
      <c r="D367" s="19"/>
      <c r="E367" s="31"/>
      <c r="F367" s="31"/>
      <c r="G367" s="33" t="str">
        <f aca="false">IF(OR(E367="",F367=""),"",E367*F367)</f>
        <v/>
      </c>
    </row>
    <row r="368" customFormat="false" ht="15" hidden="false" customHeight="false" outlineLevel="0" collapsed="false">
      <c r="A368" s="20"/>
      <c r="B368" s="19"/>
      <c r="C368" s="19"/>
      <c r="D368" s="19"/>
      <c r="E368" s="31"/>
      <c r="F368" s="31"/>
      <c r="G368" s="33" t="str">
        <f aca="false">IF(OR(E368="",F368=""),"",E368*F368)</f>
        <v/>
      </c>
    </row>
    <row r="369" customFormat="false" ht="15" hidden="false" customHeight="false" outlineLevel="0" collapsed="false">
      <c r="A369" s="20"/>
      <c r="B369" s="19"/>
      <c r="C369" s="19"/>
      <c r="D369" s="19"/>
      <c r="E369" s="31"/>
      <c r="F369" s="31"/>
      <c r="G369" s="33" t="str">
        <f aca="false">IF(OR(E369="",F369=""),"",E369*F369)</f>
        <v/>
      </c>
    </row>
    <row r="370" customFormat="false" ht="15" hidden="false" customHeight="false" outlineLevel="0" collapsed="false">
      <c r="A370" s="20"/>
      <c r="B370" s="19"/>
      <c r="C370" s="19"/>
      <c r="D370" s="19"/>
      <c r="E370" s="31"/>
      <c r="F370" s="31"/>
      <c r="G370" s="33" t="str">
        <f aca="false">IF(OR(E370="",F370=""),"",E370*F370)</f>
        <v/>
      </c>
    </row>
    <row r="371" customFormat="false" ht="15" hidden="false" customHeight="false" outlineLevel="0" collapsed="false">
      <c r="A371" s="20"/>
      <c r="B371" s="19"/>
      <c r="C371" s="19"/>
      <c r="D371" s="19"/>
      <c r="E371" s="31"/>
      <c r="F371" s="31"/>
      <c r="G371" s="33" t="str">
        <f aca="false">IF(OR(E371="",F371=""),"",E371*F371)</f>
        <v/>
      </c>
    </row>
    <row r="372" customFormat="false" ht="15" hidden="false" customHeight="false" outlineLevel="0" collapsed="false">
      <c r="A372" s="20"/>
      <c r="B372" s="19"/>
      <c r="C372" s="19"/>
      <c r="D372" s="19"/>
      <c r="E372" s="31"/>
      <c r="F372" s="31"/>
      <c r="G372" s="33" t="str">
        <f aca="false">IF(OR(E372="",F372=""),"",E372*F372)</f>
        <v/>
      </c>
    </row>
    <row r="373" customFormat="false" ht="15" hidden="false" customHeight="false" outlineLevel="0" collapsed="false">
      <c r="A373" s="20"/>
      <c r="B373" s="19"/>
      <c r="C373" s="19"/>
      <c r="D373" s="19"/>
      <c r="E373" s="31"/>
      <c r="F373" s="31"/>
      <c r="G373" s="33" t="str">
        <f aca="false">IF(OR(E373="",F373=""),"",E373*F373)</f>
        <v/>
      </c>
    </row>
    <row r="374" customFormat="false" ht="15" hidden="false" customHeight="false" outlineLevel="0" collapsed="false">
      <c r="A374" s="20"/>
      <c r="B374" s="19"/>
      <c r="C374" s="19"/>
      <c r="D374" s="19"/>
      <c r="E374" s="31"/>
      <c r="F374" s="31"/>
      <c r="G374" s="33" t="str">
        <f aca="false">IF(OR(E374="",F374=""),"",E374*F374)</f>
        <v/>
      </c>
    </row>
    <row r="375" customFormat="false" ht="15" hidden="false" customHeight="false" outlineLevel="0" collapsed="false">
      <c r="A375" s="20"/>
      <c r="B375" s="19"/>
      <c r="C375" s="19"/>
      <c r="D375" s="19"/>
      <c r="E375" s="31"/>
      <c r="F375" s="31"/>
      <c r="G375" s="33" t="str">
        <f aca="false">IF(OR(E375="",F375=""),"",E375*F375)</f>
        <v/>
      </c>
    </row>
    <row r="376" customFormat="false" ht="15" hidden="false" customHeight="false" outlineLevel="0" collapsed="false">
      <c r="A376" s="20"/>
      <c r="B376" s="19"/>
      <c r="C376" s="19"/>
      <c r="D376" s="19"/>
      <c r="E376" s="31"/>
      <c r="F376" s="31"/>
      <c r="G376" s="33" t="str">
        <f aca="false">IF(OR(E376="",F376=""),"",E376*F376)</f>
        <v/>
      </c>
    </row>
    <row r="377" customFormat="false" ht="15" hidden="false" customHeight="false" outlineLevel="0" collapsed="false">
      <c r="A377" s="20"/>
      <c r="B377" s="19"/>
      <c r="C377" s="19"/>
      <c r="D377" s="19"/>
      <c r="E377" s="31"/>
      <c r="F377" s="31"/>
      <c r="G377" s="33" t="str">
        <f aca="false">IF(OR(E377="",F377=""),"",E377*F377)</f>
        <v/>
      </c>
    </row>
    <row r="378" customFormat="false" ht="15" hidden="false" customHeight="false" outlineLevel="0" collapsed="false">
      <c r="A378" s="20"/>
      <c r="B378" s="19"/>
      <c r="C378" s="19"/>
      <c r="D378" s="19"/>
      <c r="E378" s="31"/>
      <c r="F378" s="31"/>
      <c r="G378" s="33" t="str">
        <f aca="false">IF(OR(E378="",F378=""),"",E378*F378)</f>
        <v/>
      </c>
    </row>
    <row r="379" customFormat="false" ht="15" hidden="false" customHeight="false" outlineLevel="0" collapsed="false">
      <c r="A379" s="20"/>
      <c r="B379" s="19"/>
      <c r="C379" s="19"/>
      <c r="D379" s="19"/>
      <c r="E379" s="31"/>
      <c r="F379" s="31"/>
      <c r="G379" s="33" t="str">
        <f aca="false">IF(OR(E379="",F379=""),"",E379*F379)</f>
        <v/>
      </c>
    </row>
    <row r="380" customFormat="false" ht="15" hidden="false" customHeight="false" outlineLevel="0" collapsed="false">
      <c r="A380" s="20"/>
      <c r="B380" s="19"/>
      <c r="C380" s="19"/>
      <c r="D380" s="19"/>
      <c r="E380" s="31"/>
      <c r="F380" s="31"/>
      <c r="G380" s="33" t="str">
        <f aca="false">IF(OR(E380="",F380=""),"",E380*F380)</f>
        <v/>
      </c>
    </row>
    <row r="381" customFormat="false" ht="15" hidden="false" customHeight="false" outlineLevel="0" collapsed="false">
      <c r="A381" s="20"/>
      <c r="B381" s="19"/>
      <c r="C381" s="19"/>
      <c r="D381" s="19"/>
      <c r="E381" s="31"/>
      <c r="F381" s="31"/>
      <c r="G381" s="33" t="str">
        <f aca="false">IF(OR(E381="",F381=""),"",E381*F381)</f>
        <v/>
      </c>
    </row>
    <row r="382" customFormat="false" ht="15" hidden="false" customHeight="false" outlineLevel="0" collapsed="false">
      <c r="A382" s="20"/>
      <c r="B382" s="19"/>
      <c r="C382" s="19"/>
      <c r="D382" s="19"/>
      <c r="E382" s="31"/>
      <c r="F382" s="31"/>
      <c r="G382" s="33" t="str">
        <f aca="false">IF(OR(E382="",F382=""),"",E382*F382)</f>
        <v/>
      </c>
    </row>
    <row r="383" customFormat="false" ht="15" hidden="false" customHeight="false" outlineLevel="0" collapsed="false">
      <c r="A383" s="20"/>
      <c r="B383" s="19"/>
      <c r="C383" s="19"/>
      <c r="D383" s="19"/>
      <c r="E383" s="31"/>
      <c r="F383" s="31"/>
      <c r="G383" s="33" t="str">
        <f aca="false">IF(OR(E383="",F383=""),"",E383*F383)</f>
        <v/>
      </c>
    </row>
    <row r="384" customFormat="false" ht="15" hidden="false" customHeight="false" outlineLevel="0" collapsed="false">
      <c r="A384" s="20"/>
      <c r="B384" s="19"/>
      <c r="C384" s="19"/>
      <c r="D384" s="19"/>
      <c r="E384" s="31"/>
      <c r="F384" s="31"/>
      <c r="G384" s="33" t="str">
        <f aca="false">IF(OR(E384="",F384=""),"",E384*F384)</f>
        <v/>
      </c>
    </row>
    <row r="385" customFormat="false" ht="15" hidden="false" customHeight="false" outlineLevel="0" collapsed="false">
      <c r="A385" s="20"/>
      <c r="B385" s="19"/>
      <c r="C385" s="19"/>
      <c r="D385" s="19"/>
      <c r="E385" s="31"/>
      <c r="F385" s="31"/>
      <c r="G385" s="33" t="str">
        <f aca="false">IF(OR(E385="",F385=""),"",E385*F385)</f>
        <v/>
      </c>
    </row>
    <row r="386" customFormat="false" ht="15" hidden="false" customHeight="false" outlineLevel="0" collapsed="false">
      <c r="A386" s="20"/>
      <c r="B386" s="19"/>
      <c r="C386" s="19"/>
      <c r="D386" s="19"/>
      <c r="E386" s="31"/>
      <c r="F386" s="31"/>
      <c r="G386" s="33" t="str">
        <f aca="false">IF(OR(E386="",F386=""),"",E386*F386)</f>
        <v/>
      </c>
    </row>
    <row r="387" customFormat="false" ht="15" hidden="false" customHeight="false" outlineLevel="0" collapsed="false">
      <c r="A387" s="20"/>
      <c r="B387" s="19"/>
      <c r="C387" s="19"/>
      <c r="D387" s="19"/>
      <c r="E387" s="31"/>
      <c r="F387" s="31"/>
      <c r="G387" s="33" t="str">
        <f aca="false">IF(OR(E387="",F387=""),"",E387*F387)</f>
        <v/>
      </c>
    </row>
    <row r="388" customFormat="false" ht="15" hidden="false" customHeight="false" outlineLevel="0" collapsed="false">
      <c r="A388" s="20"/>
      <c r="B388" s="19"/>
      <c r="C388" s="19"/>
      <c r="D388" s="19"/>
      <c r="E388" s="31"/>
      <c r="F388" s="31"/>
      <c r="G388" s="33" t="str">
        <f aca="false">IF(OR(E388="",F388=""),"",E388*F388)</f>
        <v/>
      </c>
    </row>
    <row r="389" customFormat="false" ht="15" hidden="false" customHeight="false" outlineLevel="0" collapsed="false">
      <c r="A389" s="20"/>
      <c r="B389" s="19"/>
      <c r="C389" s="19"/>
      <c r="D389" s="19"/>
      <c r="E389" s="31"/>
      <c r="F389" s="31"/>
      <c r="G389" s="33" t="str">
        <f aca="false">IF(OR(E389="",F389=""),"",E389*F389)</f>
        <v/>
      </c>
    </row>
    <row r="390" customFormat="false" ht="15" hidden="false" customHeight="false" outlineLevel="0" collapsed="false">
      <c r="A390" s="20"/>
      <c r="B390" s="19"/>
      <c r="C390" s="19"/>
      <c r="D390" s="19"/>
      <c r="E390" s="31"/>
      <c r="F390" s="31"/>
      <c r="G390" s="33" t="str">
        <f aca="false">IF(OR(E390="",F390=""),"",E390*F390)</f>
        <v/>
      </c>
    </row>
    <row r="391" customFormat="false" ht="15" hidden="false" customHeight="false" outlineLevel="0" collapsed="false">
      <c r="A391" s="20"/>
      <c r="B391" s="19"/>
      <c r="C391" s="19"/>
      <c r="D391" s="19"/>
      <c r="E391" s="31"/>
      <c r="F391" s="31"/>
      <c r="G391" s="33" t="str">
        <f aca="false">IF(OR(E391="",F391=""),"",E391*F391)</f>
        <v/>
      </c>
    </row>
    <row r="392" customFormat="false" ht="15" hidden="false" customHeight="false" outlineLevel="0" collapsed="false">
      <c r="A392" s="20"/>
      <c r="B392" s="19"/>
      <c r="C392" s="19"/>
      <c r="D392" s="19"/>
      <c r="E392" s="31"/>
      <c r="F392" s="31"/>
      <c r="G392" s="33" t="str">
        <f aca="false">IF(OR(E392="",F392=""),"",E392*F392)</f>
        <v/>
      </c>
    </row>
    <row r="393" customFormat="false" ht="15" hidden="false" customHeight="false" outlineLevel="0" collapsed="false">
      <c r="A393" s="20"/>
      <c r="B393" s="19"/>
      <c r="C393" s="19"/>
      <c r="D393" s="19"/>
      <c r="E393" s="31"/>
      <c r="F393" s="31"/>
      <c r="G393" s="33" t="str">
        <f aca="false">IF(OR(E393="",F393=""),"",E393*F393)</f>
        <v/>
      </c>
    </row>
    <row r="394" customFormat="false" ht="15" hidden="false" customHeight="false" outlineLevel="0" collapsed="false">
      <c r="A394" s="20"/>
      <c r="B394" s="19"/>
      <c r="C394" s="19"/>
      <c r="D394" s="19"/>
      <c r="E394" s="31"/>
      <c r="F394" s="31"/>
      <c r="G394" s="33" t="str">
        <f aca="false">IF(OR(E394="",F394=""),"",E394*F394)</f>
        <v/>
      </c>
    </row>
    <row r="395" customFormat="false" ht="15" hidden="false" customHeight="false" outlineLevel="0" collapsed="false">
      <c r="A395" s="20"/>
      <c r="B395" s="19"/>
      <c r="C395" s="19"/>
      <c r="D395" s="19"/>
      <c r="E395" s="31"/>
      <c r="F395" s="31"/>
      <c r="G395" s="33" t="str">
        <f aca="false">IF(OR(E395="",F395=""),"",E395*F395)</f>
        <v/>
      </c>
    </row>
    <row r="396" customFormat="false" ht="15" hidden="false" customHeight="false" outlineLevel="0" collapsed="false">
      <c r="A396" s="20"/>
      <c r="B396" s="19"/>
      <c r="C396" s="19"/>
      <c r="D396" s="19"/>
      <c r="E396" s="31"/>
      <c r="F396" s="31"/>
      <c r="G396" s="33" t="str">
        <f aca="false">IF(OR(E396="",F396=""),"",E396*F396)</f>
        <v/>
      </c>
    </row>
    <row r="397" customFormat="false" ht="15" hidden="false" customHeight="false" outlineLevel="0" collapsed="false">
      <c r="A397" s="20"/>
      <c r="B397" s="19"/>
      <c r="C397" s="19"/>
      <c r="D397" s="19"/>
      <c r="E397" s="31"/>
      <c r="F397" s="31"/>
      <c r="G397" s="33" t="str">
        <f aca="false">IF(OR(E397="",F397=""),"",E397*F397)</f>
        <v/>
      </c>
    </row>
    <row r="398" customFormat="false" ht="15" hidden="false" customHeight="false" outlineLevel="0" collapsed="false">
      <c r="A398" s="20"/>
      <c r="B398" s="19"/>
      <c r="C398" s="19"/>
      <c r="D398" s="19"/>
      <c r="E398" s="31"/>
      <c r="F398" s="31"/>
      <c r="G398" s="33" t="str">
        <f aca="false">IF(OR(E398="",F398=""),"",E398*F398)</f>
        <v/>
      </c>
    </row>
    <row r="399" customFormat="false" ht="15" hidden="false" customHeight="false" outlineLevel="0" collapsed="false">
      <c r="A399" s="20"/>
      <c r="B399" s="19"/>
      <c r="C399" s="19"/>
      <c r="D399" s="19"/>
      <c r="E399" s="31"/>
      <c r="F399" s="31"/>
      <c r="G399" s="33" t="str">
        <f aca="false">IF(OR(E399="",F399=""),"",E399*F399)</f>
        <v/>
      </c>
    </row>
    <row r="400" customFormat="false" ht="15" hidden="false" customHeight="false" outlineLevel="0" collapsed="false">
      <c r="A400" s="20"/>
      <c r="B400" s="19"/>
      <c r="C400" s="19"/>
      <c r="D400" s="19"/>
      <c r="E400" s="31"/>
      <c r="F400" s="31"/>
      <c r="G400" s="33" t="str">
        <f aca="false">IF(OR(E400="",F400=""),"",E400*F400)</f>
        <v/>
      </c>
    </row>
    <row r="401" customFormat="false" ht="15" hidden="false" customHeight="false" outlineLevel="0" collapsed="false">
      <c r="A401" s="20"/>
      <c r="B401" s="19"/>
      <c r="C401" s="19"/>
      <c r="D401" s="19"/>
      <c r="E401" s="31"/>
      <c r="F401" s="31"/>
      <c r="G401" s="33" t="str">
        <f aca="false">IF(OR(E401="",F401=""),"",E401*F401)</f>
        <v/>
      </c>
    </row>
    <row r="402" customFormat="false" ht="15" hidden="false" customHeight="false" outlineLevel="0" collapsed="false">
      <c r="A402" s="20"/>
      <c r="B402" s="19"/>
      <c r="C402" s="19"/>
      <c r="D402" s="19"/>
      <c r="E402" s="31"/>
      <c r="F402" s="31"/>
      <c r="G402" s="33" t="str">
        <f aca="false">IF(OR(E402="",F402=""),"",E402*F402)</f>
        <v/>
      </c>
    </row>
    <row r="403" customFormat="false" ht="15" hidden="false" customHeight="false" outlineLevel="0" collapsed="false">
      <c r="A403" s="20"/>
      <c r="B403" s="19"/>
      <c r="C403" s="19"/>
      <c r="D403" s="19"/>
      <c r="E403" s="31"/>
      <c r="F403" s="31"/>
      <c r="G403" s="33" t="str">
        <f aca="false">IF(OR(E403="",F403=""),"",E403*F403)</f>
        <v/>
      </c>
    </row>
    <row r="404" customFormat="false" ht="15" hidden="false" customHeight="false" outlineLevel="0" collapsed="false">
      <c r="A404" s="20"/>
      <c r="B404" s="19"/>
      <c r="C404" s="19"/>
      <c r="D404" s="19"/>
      <c r="E404" s="31"/>
      <c r="F404" s="31"/>
      <c r="G404" s="33" t="str">
        <f aca="false">IF(OR(E404="",F404=""),"",E404*F404)</f>
        <v/>
      </c>
    </row>
    <row r="405" customFormat="false" ht="15" hidden="false" customHeight="false" outlineLevel="0" collapsed="false">
      <c r="A405" s="20"/>
      <c r="B405" s="19"/>
      <c r="C405" s="19"/>
      <c r="D405" s="19"/>
      <c r="E405" s="31"/>
      <c r="F405" s="31"/>
      <c r="G405" s="33" t="str">
        <f aca="false">IF(OR(E405="",F405=""),"",E405*F405)</f>
        <v/>
      </c>
    </row>
    <row r="406" customFormat="false" ht="15" hidden="false" customHeight="false" outlineLevel="0" collapsed="false">
      <c r="A406" s="20"/>
      <c r="B406" s="19"/>
      <c r="C406" s="19"/>
      <c r="D406" s="19"/>
      <c r="E406" s="31"/>
      <c r="F406" s="31"/>
      <c r="G406" s="33" t="str">
        <f aca="false">IF(OR(E406="",F406=""),"",E406*F406)</f>
        <v/>
      </c>
    </row>
    <row r="407" customFormat="false" ht="15" hidden="false" customHeight="false" outlineLevel="0" collapsed="false">
      <c r="A407" s="20"/>
      <c r="B407" s="19"/>
      <c r="C407" s="19"/>
      <c r="D407" s="19"/>
      <c r="E407" s="31"/>
      <c r="F407" s="31"/>
      <c r="G407" s="33" t="str">
        <f aca="false">IF(OR(E407="",F407=""),"",E407*F407)</f>
        <v/>
      </c>
    </row>
    <row r="408" customFormat="false" ht="15" hidden="false" customHeight="false" outlineLevel="0" collapsed="false">
      <c r="A408" s="20"/>
      <c r="B408" s="19"/>
      <c r="C408" s="19"/>
      <c r="D408" s="19"/>
      <c r="E408" s="31"/>
      <c r="F408" s="31"/>
      <c r="G408" s="33" t="str">
        <f aca="false">IF(OR(E408="",F408=""),"",E408*F408)</f>
        <v/>
      </c>
    </row>
    <row r="409" customFormat="false" ht="15" hidden="false" customHeight="false" outlineLevel="0" collapsed="false">
      <c r="A409" s="20"/>
      <c r="B409" s="19"/>
      <c r="C409" s="19"/>
      <c r="D409" s="19"/>
      <c r="E409" s="31"/>
      <c r="F409" s="31"/>
      <c r="G409" s="33" t="str">
        <f aca="false">IF(OR(E409="",F409=""),"",E409*F409)</f>
        <v/>
      </c>
    </row>
    <row r="410" customFormat="false" ht="15" hidden="false" customHeight="false" outlineLevel="0" collapsed="false">
      <c r="A410" s="20"/>
      <c r="B410" s="19"/>
      <c r="C410" s="19"/>
      <c r="D410" s="19"/>
      <c r="E410" s="31"/>
      <c r="F410" s="31"/>
      <c r="G410" s="33" t="str">
        <f aca="false">IF(OR(E410="",F410=""),"",E410*F410)</f>
        <v/>
      </c>
    </row>
    <row r="411" customFormat="false" ht="15" hidden="false" customHeight="false" outlineLevel="0" collapsed="false">
      <c r="A411" s="20"/>
      <c r="B411" s="19"/>
      <c r="C411" s="19"/>
      <c r="D411" s="19"/>
      <c r="E411" s="31"/>
      <c r="F411" s="31"/>
      <c r="G411" s="33" t="str">
        <f aca="false">IF(OR(E411="",F411=""),"",E411*F411)</f>
        <v/>
      </c>
    </row>
    <row r="412" customFormat="false" ht="15" hidden="false" customHeight="false" outlineLevel="0" collapsed="false">
      <c r="A412" s="20"/>
      <c r="B412" s="19"/>
      <c r="C412" s="19"/>
      <c r="D412" s="19"/>
      <c r="E412" s="31"/>
      <c r="F412" s="31"/>
      <c r="G412" s="33" t="str">
        <f aca="false">IF(OR(E412="",F412=""),"",E412*F412)</f>
        <v/>
      </c>
    </row>
    <row r="413" customFormat="false" ht="15" hidden="false" customHeight="false" outlineLevel="0" collapsed="false">
      <c r="A413" s="20"/>
      <c r="B413" s="19"/>
      <c r="C413" s="19"/>
      <c r="D413" s="19"/>
      <c r="E413" s="31"/>
      <c r="F413" s="31"/>
      <c r="G413" s="33" t="str">
        <f aca="false">IF(OR(E413="",F413=""),"",E413*F413)</f>
        <v/>
      </c>
    </row>
    <row r="414" customFormat="false" ht="15" hidden="false" customHeight="false" outlineLevel="0" collapsed="false">
      <c r="A414" s="20"/>
      <c r="B414" s="19"/>
      <c r="C414" s="19"/>
      <c r="D414" s="19"/>
      <c r="E414" s="31"/>
      <c r="F414" s="31"/>
      <c r="G414" s="33" t="str">
        <f aca="false">IF(OR(E414="",F414=""),"",E414*F414)</f>
        <v/>
      </c>
    </row>
    <row r="415" customFormat="false" ht="15" hidden="false" customHeight="false" outlineLevel="0" collapsed="false">
      <c r="A415" s="20"/>
      <c r="B415" s="19"/>
      <c r="C415" s="19"/>
      <c r="D415" s="19"/>
      <c r="E415" s="31"/>
      <c r="F415" s="31"/>
      <c r="G415" s="33" t="str">
        <f aca="false">IF(OR(E415="",F415=""),"",E415*F415)</f>
        <v/>
      </c>
    </row>
    <row r="416" customFormat="false" ht="15" hidden="false" customHeight="false" outlineLevel="0" collapsed="false">
      <c r="A416" s="20"/>
      <c r="B416" s="19"/>
      <c r="C416" s="19"/>
      <c r="D416" s="19"/>
      <c r="E416" s="31"/>
      <c r="F416" s="31"/>
      <c r="G416" s="33" t="str">
        <f aca="false">IF(OR(E416="",F416=""),"",E416*F416)</f>
        <v/>
      </c>
    </row>
    <row r="417" customFormat="false" ht="15" hidden="false" customHeight="false" outlineLevel="0" collapsed="false">
      <c r="A417" s="20"/>
      <c r="B417" s="19"/>
      <c r="C417" s="19"/>
      <c r="D417" s="19"/>
      <c r="E417" s="31"/>
      <c r="F417" s="31"/>
      <c r="G417" s="33" t="str">
        <f aca="false">IF(OR(E417="",F417=""),"",E417*F417)</f>
        <v/>
      </c>
    </row>
    <row r="418" customFormat="false" ht="15" hidden="false" customHeight="false" outlineLevel="0" collapsed="false">
      <c r="A418" s="20"/>
      <c r="B418" s="19"/>
      <c r="C418" s="19"/>
      <c r="D418" s="19"/>
      <c r="E418" s="31"/>
      <c r="F418" s="31"/>
      <c r="G418" s="33" t="str">
        <f aca="false">IF(OR(E418="",F418=""),"",E418*F418)</f>
        <v/>
      </c>
    </row>
    <row r="419" customFormat="false" ht="15" hidden="false" customHeight="false" outlineLevel="0" collapsed="false">
      <c r="A419" s="20"/>
      <c r="B419" s="19"/>
      <c r="C419" s="19"/>
      <c r="D419" s="19"/>
      <c r="E419" s="31"/>
      <c r="F419" s="31"/>
      <c r="G419" s="33" t="str">
        <f aca="false">IF(OR(E419="",F419=""),"",E419*F419)</f>
        <v/>
      </c>
    </row>
    <row r="420" customFormat="false" ht="15" hidden="false" customHeight="false" outlineLevel="0" collapsed="false">
      <c r="A420" s="20"/>
      <c r="B420" s="19"/>
      <c r="C420" s="19"/>
      <c r="D420" s="19"/>
      <c r="E420" s="31"/>
      <c r="F420" s="31"/>
      <c r="G420" s="33" t="str">
        <f aca="false">IF(OR(E420="",F420=""),"",E420*F420)</f>
        <v/>
      </c>
    </row>
    <row r="421" customFormat="false" ht="15" hidden="false" customHeight="false" outlineLevel="0" collapsed="false">
      <c r="A421" s="20"/>
      <c r="B421" s="19"/>
      <c r="C421" s="19"/>
      <c r="D421" s="19"/>
      <c r="E421" s="31"/>
      <c r="F421" s="31"/>
      <c r="G421" s="33" t="str">
        <f aca="false">IF(OR(E421="",F421=""),"",E421*F421)</f>
        <v/>
      </c>
    </row>
    <row r="422" customFormat="false" ht="15" hidden="false" customHeight="false" outlineLevel="0" collapsed="false">
      <c r="A422" s="20"/>
      <c r="B422" s="19"/>
      <c r="C422" s="19"/>
      <c r="D422" s="19"/>
      <c r="E422" s="31"/>
      <c r="F422" s="31"/>
      <c r="G422" s="33" t="str">
        <f aca="false">IF(OR(E422="",F422=""),"",E422*F422)</f>
        <v/>
      </c>
    </row>
    <row r="423" customFormat="false" ht="15" hidden="false" customHeight="false" outlineLevel="0" collapsed="false">
      <c r="A423" s="20"/>
      <c r="B423" s="19"/>
      <c r="C423" s="19"/>
      <c r="D423" s="19"/>
      <c r="E423" s="31"/>
      <c r="F423" s="31"/>
      <c r="G423" s="33" t="str">
        <f aca="false">IF(OR(E423="",F423=""),"",E423*F423)</f>
        <v/>
      </c>
    </row>
    <row r="424" customFormat="false" ht="15" hidden="false" customHeight="false" outlineLevel="0" collapsed="false">
      <c r="A424" s="20"/>
      <c r="B424" s="19"/>
      <c r="C424" s="19"/>
      <c r="D424" s="19"/>
      <c r="E424" s="31"/>
      <c r="F424" s="31"/>
      <c r="G424" s="33" t="str">
        <f aca="false">IF(OR(E424="",F424=""),"",E424*F424)</f>
        <v/>
      </c>
    </row>
    <row r="425" customFormat="false" ht="15" hidden="false" customHeight="false" outlineLevel="0" collapsed="false">
      <c r="A425" s="20"/>
      <c r="B425" s="19"/>
      <c r="C425" s="19"/>
      <c r="D425" s="19"/>
      <c r="E425" s="31"/>
      <c r="F425" s="31"/>
      <c r="G425" s="33" t="str">
        <f aca="false">IF(OR(E425="",F425=""),"",E425*F425)</f>
        <v/>
      </c>
    </row>
    <row r="426" customFormat="false" ht="15" hidden="false" customHeight="false" outlineLevel="0" collapsed="false">
      <c r="A426" s="20"/>
      <c r="B426" s="19"/>
      <c r="C426" s="19"/>
      <c r="D426" s="19"/>
      <c r="E426" s="31"/>
      <c r="F426" s="31"/>
      <c r="G426" s="33" t="str">
        <f aca="false">IF(OR(E426="",F426=""),"",E426*F426)</f>
        <v/>
      </c>
    </row>
    <row r="427" customFormat="false" ht="15" hidden="false" customHeight="false" outlineLevel="0" collapsed="false">
      <c r="A427" s="20"/>
      <c r="B427" s="19"/>
      <c r="C427" s="19"/>
      <c r="D427" s="19"/>
      <c r="E427" s="31"/>
      <c r="F427" s="31"/>
      <c r="G427" s="33" t="str">
        <f aca="false">IF(OR(E427="",F427=""),"",E427*F427)</f>
        <v/>
      </c>
    </row>
    <row r="428" customFormat="false" ht="15" hidden="false" customHeight="false" outlineLevel="0" collapsed="false">
      <c r="A428" s="20"/>
      <c r="B428" s="19"/>
      <c r="C428" s="19"/>
      <c r="D428" s="19"/>
      <c r="E428" s="31"/>
      <c r="F428" s="31"/>
      <c r="G428" s="33" t="str">
        <f aca="false">IF(OR(E428="",F428=""),"",E428*F428)</f>
        <v/>
      </c>
    </row>
    <row r="429" customFormat="false" ht="15" hidden="false" customHeight="false" outlineLevel="0" collapsed="false">
      <c r="A429" s="20"/>
      <c r="B429" s="19"/>
      <c r="C429" s="19"/>
      <c r="D429" s="19"/>
      <c r="E429" s="31"/>
      <c r="F429" s="31"/>
      <c r="G429" s="33" t="str">
        <f aca="false">IF(OR(E429="",F429=""),"",E429*F429)</f>
        <v/>
      </c>
    </row>
    <row r="430" customFormat="false" ht="15" hidden="false" customHeight="false" outlineLevel="0" collapsed="false">
      <c r="A430" s="20"/>
      <c r="B430" s="19"/>
      <c r="C430" s="19"/>
      <c r="D430" s="19"/>
      <c r="E430" s="31"/>
      <c r="F430" s="31"/>
      <c r="G430" s="33" t="str">
        <f aca="false">IF(OR(E430="",F430=""),"",E430*F430)</f>
        <v/>
      </c>
    </row>
    <row r="431" customFormat="false" ht="15" hidden="false" customHeight="false" outlineLevel="0" collapsed="false">
      <c r="A431" s="20"/>
      <c r="B431" s="19"/>
      <c r="C431" s="19"/>
      <c r="D431" s="19"/>
      <c r="E431" s="31"/>
      <c r="F431" s="31"/>
      <c r="G431" s="33" t="str">
        <f aca="false">IF(OR(E431="",F431=""),"",E431*F431)</f>
        <v/>
      </c>
    </row>
    <row r="432" customFormat="false" ht="15" hidden="false" customHeight="false" outlineLevel="0" collapsed="false">
      <c r="A432" s="20"/>
      <c r="B432" s="19"/>
      <c r="C432" s="19"/>
      <c r="D432" s="19"/>
      <c r="E432" s="31"/>
      <c r="F432" s="31"/>
      <c r="G432" s="33" t="str">
        <f aca="false">IF(OR(E432="",F432=""),"",E432*F432)</f>
        <v/>
      </c>
    </row>
    <row r="433" customFormat="false" ht="15" hidden="false" customHeight="false" outlineLevel="0" collapsed="false">
      <c r="A433" s="20"/>
      <c r="B433" s="19"/>
      <c r="C433" s="19"/>
      <c r="D433" s="19"/>
      <c r="E433" s="31"/>
      <c r="F433" s="31"/>
      <c r="G433" s="33" t="str">
        <f aca="false">IF(OR(E433="",F433=""),"",E433*F433)</f>
        <v/>
      </c>
    </row>
    <row r="434" customFormat="false" ht="15" hidden="false" customHeight="false" outlineLevel="0" collapsed="false">
      <c r="A434" s="20"/>
      <c r="B434" s="19"/>
      <c r="C434" s="19"/>
      <c r="D434" s="19"/>
      <c r="E434" s="31"/>
      <c r="F434" s="31"/>
      <c r="G434" s="33" t="str">
        <f aca="false">IF(OR(E434="",F434=""),"",E434*F434)</f>
        <v/>
      </c>
    </row>
    <row r="435" customFormat="false" ht="15" hidden="false" customHeight="false" outlineLevel="0" collapsed="false">
      <c r="A435" s="20"/>
      <c r="B435" s="19"/>
      <c r="C435" s="19"/>
      <c r="D435" s="19"/>
      <c r="E435" s="31"/>
      <c r="F435" s="31"/>
      <c r="G435" s="33" t="str">
        <f aca="false">IF(OR(E435="",F435=""),"",E435*F435)</f>
        <v/>
      </c>
    </row>
    <row r="436" customFormat="false" ht="15" hidden="false" customHeight="false" outlineLevel="0" collapsed="false">
      <c r="A436" s="20"/>
      <c r="B436" s="19"/>
      <c r="C436" s="19"/>
      <c r="D436" s="19"/>
      <c r="E436" s="31"/>
      <c r="F436" s="31"/>
      <c r="G436" s="33" t="str">
        <f aca="false">IF(OR(E436="",F436=""),"",E436*F436)</f>
        <v/>
      </c>
    </row>
    <row r="437" customFormat="false" ht="15" hidden="false" customHeight="false" outlineLevel="0" collapsed="false">
      <c r="A437" s="20"/>
      <c r="B437" s="19"/>
      <c r="C437" s="19"/>
      <c r="D437" s="19"/>
      <c r="E437" s="31"/>
      <c r="F437" s="31"/>
      <c r="G437" s="33" t="str">
        <f aca="false">IF(OR(E437="",F437=""),"",E437*F437)</f>
        <v/>
      </c>
    </row>
    <row r="438" customFormat="false" ht="15" hidden="false" customHeight="false" outlineLevel="0" collapsed="false">
      <c r="A438" s="20"/>
      <c r="B438" s="19"/>
      <c r="C438" s="19"/>
      <c r="D438" s="19"/>
      <c r="E438" s="31"/>
      <c r="F438" s="31"/>
      <c r="G438" s="33" t="str">
        <f aca="false">IF(OR(E438="",F438=""),"",E438*F438)</f>
        <v/>
      </c>
    </row>
    <row r="439" customFormat="false" ht="15" hidden="false" customHeight="false" outlineLevel="0" collapsed="false">
      <c r="A439" s="20"/>
      <c r="B439" s="19"/>
      <c r="C439" s="19"/>
      <c r="D439" s="19"/>
      <c r="E439" s="31"/>
      <c r="F439" s="31"/>
      <c r="G439" s="33" t="str">
        <f aca="false">IF(OR(E439="",F439=""),"",E439*F439)</f>
        <v/>
      </c>
    </row>
    <row r="440" customFormat="false" ht="15" hidden="false" customHeight="false" outlineLevel="0" collapsed="false">
      <c r="A440" s="20"/>
      <c r="B440" s="19"/>
      <c r="C440" s="19"/>
      <c r="D440" s="19"/>
      <c r="E440" s="31"/>
      <c r="F440" s="31"/>
      <c r="G440" s="33" t="str">
        <f aca="false">IF(OR(E440="",F440=""),"",E440*F440)</f>
        <v/>
      </c>
    </row>
    <row r="441" customFormat="false" ht="15" hidden="false" customHeight="false" outlineLevel="0" collapsed="false">
      <c r="A441" s="20"/>
      <c r="B441" s="19"/>
      <c r="C441" s="19"/>
      <c r="D441" s="19"/>
      <c r="E441" s="31"/>
      <c r="F441" s="31"/>
      <c r="G441" s="33" t="str">
        <f aca="false">IF(OR(E441="",F441=""),"",E441*F441)</f>
        <v/>
      </c>
    </row>
    <row r="442" customFormat="false" ht="15" hidden="false" customHeight="false" outlineLevel="0" collapsed="false">
      <c r="A442" s="20"/>
      <c r="B442" s="19"/>
      <c r="C442" s="19"/>
      <c r="D442" s="19"/>
      <c r="E442" s="31"/>
      <c r="F442" s="31"/>
      <c r="G442" s="33" t="str">
        <f aca="false">IF(OR(E442="",F442=""),"",E442*F442)</f>
        <v/>
      </c>
    </row>
    <row r="443" customFormat="false" ht="15" hidden="false" customHeight="false" outlineLevel="0" collapsed="false">
      <c r="A443" s="20"/>
      <c r="B443" s="19"/>
      <c r="C443" s="19"/>
      <c r="D443" s="19"/>
      <c r="E443" s="31"/>
      <c r="F443" s="31"/>
      <c r="G443" s="33" t="str">
        <f aca="false">IF(OR(E443="",F443=""),"",E443*F443)</f>
        <v/>
      </c>
    </row>
    <row r="444" customFormat="false" ht="15" hidden="false" customHeight="false" outlineLevel="0" collapsed="false">
      <c r="A444" s="20"/>
      <c r="B444" s="19"/>
      <c r="C444" s="19"/>
      <c r="D444" s="19"/>
      <c r="E444" s="31"/>
      <c r="F444" s="31"/>
      <c r="G444" s="33" t="str">
        <f aca="false">IF(OR(E444="",F444=""),"",E444*F444)</f>
        <v/>
      </c>
    </row>
    <row r="445" customFormat="false" ht="15" hidden="false" customHeight="false" outlineLevel="0" collapsed="false">
      <c r="A445" s="20"/>
      <c r="B445" s="19"/>
      <c r="C445" s="19"/>
      <c r="D445" s="19"/>
      <c r="E445" s="31"/>
      <c r="F445" s="31"/>
      <c r="G445" s="33" t="str">
        <f aca="false">IF(OR(E445="",F445=""),"",E445*F445)</f>
        <v/>
      </c>
    </row>
    <row r="446" customFormat="false" ht="15" hidden="false" customHeight="false" outlineLevel="0" collapsed="false">
      <c r="A446" s="20"/>
      <c r="B446" s="19"/>
      <c r="C446" s="19"/>
      <c r="D446" s="19"/>
      <c r="E446" s="31"/>
      <c r="F446" s="31"/>
      <c r="G446" s="33" t="str">
        <f aca="false">IF(OR(E446="",F446=""),"",E446*F446)</f>
        <v/>
      </c>
    </row>
    <row r="447" customFormat="false" ht="15" hidden="false" customHeight="false" outlineLevel="0" collapsed="false">
      <c r="A447" s="20"/>
      <c r="B447" s="19"/>
      <c r="C447" s="19"/>
      <c r="D447" s="19"/>
      <c r="E447" s="31"/>
      <c r="F447" s="31"/>
      <c r="G447" s="33" t="str">
        <f aca="false">IF(OR(E447="",F447=""),"",E447*F447)</f>
        <v/>
      </c>
    </row>
    <row r="448" customFormat="false" ht="15" hidden="false" customHeight="false" outlineLevel="0" collapsed="false">
      <c r="A448" s="20"/>
      <c r="B448" s="19"/>
      <c r="C448" s="19"/>
      <c r="D448" s="19"/>
      <c r="E448" s="31"/>
      <c r="F448" s="31"/>
      <c r="G448" s="33" t="str">
        <f aca="false">IF(OR(E448="",F448=""),"",E448*F448)</f>
        <v/>
      </c>
    </row>
    <row r="449" customFormat="false" ht="15" hidden="false" customHeight="false" outlineLevel="0" collapsed="false">
      <c r="A449" s="20"/>
      <c r="B449" s="19"/>
      <c r="C449" s="19"/>
      <c r="D449" s="19"/>
      <c r="E449" s="31"/>
      <c r="F449" s="31"/>
      <c r="G449" s="33" t="str">
        <f aca="false">IF(OR(E449="",F449=""),"",E449*F449)</f>
        <v/>
      </c>
    </row>
    <row r="450" customFormat="false" ht="15" hidden="false" customHeight="false" outlineLevel="0" collapsed="false">
      <c r="A450" s="20"/>
      <c r="B450" s="19"/>
      <c r="C450" s="19"/>
      <c r="D450" s="19"/>
      <c r="E450" s="31"/>
      <c r="F450" s="31"/>
      <c r="G450" s="33" t="str">
        <f aca="false">IF(OR(E450="",F450=""),"",E450*F450)</f>
        <v/>
      </c>
    </row>
    <row r="451" customFormat="false" ht="15" hidden="false" customHeight="false" outlineLevel="0" collapsed="false">
      <c r="A451" s="20"/>
      <c r="B451" s="19"/>
      <c r="C451" s="19"/>
      <c r="D451" s="19"/>
      <c r="E451" s="31"/>
      <c r="F451" s="31"/>
      <c r="G451" s="33" t="str">
        <f aca="false">IF(OR(E451="",F451=""),"",E451*F451)</f>
        <v/>
      </c>
    </row>
    <row r="452" customFormat="false" ht="15" hidden="false" customHeight="false" outlineLevel="0" collapsed="false">
      <c r="A452" s="20"/>
      <c r="B452" s="19"/>
      <c r="C452" s="19"/>
      <c r="D452" s="19"/>
      <c r="E452" s="31"/>
      <c r="F452" s="31"/>
      <c r="G452" s="33" t="str">
        <f aca="false">IF(OR(E452="",F452=""),"",E452*F452)</f>
        <v/>
      </c>
    </row>
    <row r="453" customFormat="false" ht="15" hidden="false" customHeight="false" outlineLevel="0" collapsed="false">
      <c r="A453" s="20"/>
      <c r="B453" s="19"/>
      <c r="C453" s="19"/>
      <c r="D453" s="19"/>
      <c r="E453" s="31"/>
      <c r="F453" s="31"/>
      <c r="G453" s="33" t="str">
        <f aca="false">IF(OR(E453="",F453=""),"",E453*F453)</f>
        <v/>
      </c>
    </row>
    <row r="454" customFormat="false" ht="15" hidden="false" customHeight="false" outlineLevel="0" collapsed="false">
      <c r="A454" s="20"/>
      <c r="B454" s="19"/>
      <c r="C454" s="19"/>
      <c r="D454" s="19"/>
      <c r="E454" s="31"/>
      <c r="F454" s="31"/>
      <c r="G454" s="33" t="str">
        <f aca="false">IF(OR(E454="",F454=""),"",E454*F454)</f>
        <v/>
      </c>
    </row>
    <row r="455" customFormat="false" ht="15" hidden="false" customHeight="false" outlineLevel="0" collapsed="false">
      <c r="A455" s="20"/>
      <c r="B455" s="19"/>
      <c r="C455" s="19"/>
      <c r="D455" s="19"/>
      <c r="E455" s="31"/>
      <c r="F455" s="31"/>
      <c r="G455" s="33" t="str">
        <f aca="false">IF(OR(E455="",F455=""),"",E455*F455)</f>
        <v/>
      </c>
    </row>
    <row r="456" customFormat="false" ht="15" hidden="false" customHeight="false" outlineLevel="0" collapsed="false">
      <c r="A456" s="20"/>
      <c r="B456" s="19"/>
      <c r="C456" s="19"/>
      <c r="D456" s="19"/>
      <c r="E456" s="31"/>
      <c r="F456" s="31"/>
      <c r="G456" s="33" t="str">
        <f aca="false">IF(OR(E456="",F456=""),"",E456*F456)</f>
        <v/>
      </c>
    </row>
    <row r="457" customFormat="false" ht="15" hidden="false" customHeight="false" outlineLevel="0" collapsed="false">
      <c r="A457" s="20"/>
      <c r="B457" s="19"/>
      <c r="C457" s="19"/>
      <c r="D457" s="19"/>
      <c r="E457" s="31"/>
      <c r="F457" s="31"/>
      <c r="G457" s="33" t="str">
        <f aca="false">IF(OR(E457="",F457=""),"",E457*F457)</f>
        <v/>
      </c>
    </row>
    <row r="458" customFormat="false" ht="15" hidden="false" customHeight="false" outlineLevel="0" collapsed="false">
      <c r="A458" s="20"/>
      <c r="B458" s="19"/>
      <c r="C458" s="19"/>
      <c r="D458" s="19"/>
      <c r="E458" s="31"/>
      <c r="F458" s="31"/>
      <c r="G458" s="33" t="str">
        <f aca="false">IF(OR(E458="",F458=""),"",E458*F458)</f>
        <v/>
      </c>
    </row>
    <row r="459" customFormat="false" ht="15" hidden="false" customHeight="false" outlineLevel="0" collapsed="false">
      <c r="A459" s="20"/>
      <c r="B459" s="19"/>
      <c r="C459" s="19"/>
      <c r="D459" s="19"/>
      <c r="E459" s="31"/>
      <c r="F459" s="31"/>
      <c r="G459" s="33" t="str">
        <f aca="false">IF(OR(E459="",F459=""),"",E459*F459)</f>
        <v/>
      </c>
    </row>
    <row r="460" customFormat="false" ht="15" hidden="false" customHeight="false" outlineLevel="0" collapsed="false">
      <c r="A460" s="20"/>
      <c r="B460" s="19"/>
      <c r="C460" s="19"/>
      <c r="D460" s="19"/>
      <c r="E460" s="31"/>
      <c r="F460" s="31"/>
      <c r="G460" s="33" t="str">
        <f aca="false">IF(OR(E460="",F460=""),"",E460*F460)</f>
        <v/>
      </c>
    </row>
    <row r="461" customFormat="false" ht="15" hidden="false" customHeight="false" outlineLevel="0" collapsed="false">
      <c r="A461" s="20"/>
      <c r="B461" s="19"/>
      <c r="C461" s="19"/>
      <c r="D461" s="19"/>
      <c r="E461" s="31"/>
      <c r="F461" s="31"/>
      <c r="G461" s="33" t="str">
        <f aca="false">IF(OR(E461="",F461=""),"",E461*F461)</f>
        <v/>
      </c>
    </row>
    <row r="462" customFormat="false" ht="15" hidden="false" customHeight="false" outlineLevel="0" collapsed="false">
      <c r="A462" s="20"/>
      <c r="B462" s="19"/>
      <c r="C462" s="19"/>
      <c r="D462" s="19"/>
      <c r="E462" s="31"/>
      <c r="F462" s="31"/>
      <c r="G462" s="33" t="str">
        <f aca="false">IF(OR(E462="",F462=""),"",E462*F462)</f>
        <v/>
      </c>
    </row>
    <row r="463" customFormat="false" ht="15" hidden="false" customHeight="false" outlineLevel="0" collapsed="false">
      <c r="A463" s="20"/>
      <c r="B463" s="19"/>
      <c r="C463" s="19"/>
      <c r="D463" s="19"/>
      <c r="E463" s="31"/>
      <c r="F463" s="31"/>
      <c r="G463" s="33" t="str">
        <f aca="false">IF(OR(E463="",F463=""),"",E463*F463)</f>
        <v/>
      </c>
    </row>
    <row r="464" customFormat="false" ht="15" hidden="false" customHeight="false" outlineLevel="0" collapsed="false">
      <c r="A464" s="20"/>
      <c r="B464" s="19"/>
      <c r="C464" s="19"/>
      <c r="D464" s="19"/>
      <c r="E464" s="31"/>
      <c r="F464" s="31"/>
      <c r="G464" s="33" t="str">
        <f aca="false">IF(OR(E464="",F464=""),"",E464*F464)</f>
        <v/>
      </c>
    </row>
    <row r="465" customFormat="false" ht="15" hidden="false" customHeight="false" outlineLevel="0" collapsed="false">
      <c r="A465" s="20"/>
      <c r="B465" s="19"/>
      <c r="C465" s="19"/>
      <c r="D465" s="19"/>
      <c r="E465" s="31"/>
      <c r="F465" s="31"/>
      <c r="G465" s="33" t="str">
        <f aca="false">IF(OR(E465="",F465=""),"",E465*F465)</f>
        <v/>
      </c>
    </row>
    <row r="466" customFormat="false" ht="15" hidden="false" customHeight="false" outlineLevel="0" collapsed="false">
      <c r="A466" s="20"/>
      <c r="B466" s="19"/>
      <c r="C466" s="19"/>
      <c r="D466" s="19"/>
      <c r="E466" s="31"/>
      <c r="F466" s="31"/>
      <c r="G466" s="33" t="str">
        <f aca="false">IF(OR(E466="",F466=""),"",E466*F466)</f>
        <v/>
      </c>
    </row>
    <row r="467" customFormat="false" ht="15" hidden="false" customHeight="false" outlineLevel="0" collapsed="false">
      <c r="A467" s="20"/>
      <c r="B467" s="19"/>
      <c r="C467" s="19"/>
      <c r="D467" s="19"/>
      <c r="E467" s="31"/>
      <c r="F467" s="31"/>
      <c r="G467" s="33" t="str">
        <f aca="false">IF(OR(E467="",F467=""),"",E467*F467)</f>
        <v/>
      </c>
    </row>
    <row r="468" customFormat="false" ht="15" hidden="false" customHeight="false" outlineLevel="0" collapsed="false">
      <c r="A468" s="20"/>
      <c r="B468" s="19"/>
      <c r="C468" s="19"/>
      <c r="D468" s="19"/>
      <c r="E468" s="31"/>
      <c r="F468" s="31"/>
      <c r="G468" s="33" t="str">
        <f aca="false">IF(OR(E468="",F468=""),"",E468*F468)</f>
        <v/>
      </c>
    </row>
    <row r="469" customFormat="false" ht="15" hidden="false" customHeight="false" outlineLevel="0" collapsed="false">
      <c r="A469" s="20"/>
      <c r="B469" s="19"/>
      <c r="C469" s="19"/>
      <c r="D469" s="19"/>
      <c r="E469" s="31"/>
      <c r="F469" s="31"/>
      <c r="G469" s="33" t="str">
        <f aca="false">IF(OR(E469="",F469=""),"",E469*F469)</f>
        <v/>
      </c>
    </row>
    <row r="470" customFormat="false" ht="15" hidden="false" customHeight="false" outlineLevel="0" collapsed="false">
      <c r="A470" s="20"/>
      <c r="B470" s="19"/>
      <c r="C470" s="19"/>
      <c r="D470" s="19"/>
      <c r="E470" s="31"/>
      <c r="F470" s="31"/>
      <c r="G470" s="33" t="str">
        <f aca="false">IF(OR(E470="",F470=""),"",E470*F470)</f>
        <v/>
      </c>
    </row>
    <row r="471" customFormat="false" ht="15" hidden="false" customHeight="false" outlineLevel="0" collapsed="false">
      <c r="A471" s="20"/>
      <c r="B471" s="19"/>
      <c r="C471" s="19"/>
      <c r="D471" s="19"/>
      <c r="E471" s="31"/>
      <c r="F471" s="31"/>
      <c r="G471" s="33" t="str">
        <f aca="false">IF(OR(E471="",F471=""),"",E471*F471)</f>
        <v/>
      </c>
    </row>
    <row r="472" customFormat="false" ht="15" hidden="false" customHeight="false" outlineLevel="0" collapsed="false">
      <c r="A472" s="20"/>
      <c r="B472" s="19"/>
      <c r="C472" s="19"/>
      <c r="D472" s="19"/>
      <c r="E472" s="31"/>
      <c r="F472" s="31"/>
      <c r="G472" s="33" t="str">
        <f aca="false">IF(OR(E472="",F472=""),"",E472*F472)</f>
        <v/>
      </c>
    </row>
    <row r="473" customFormat="false" ht="15" hidden="false" customHeight="false" outlineLevel="0" collapsed="false">
      <c r="A473" s="20"/>
      <c r="B473" s="19"/>
      <c r="C473" s="19"/>
      <c r="D473" s="19"/>
      <c r="E473" s="31"/>
      <c r="F473" s="31"/>
      <c r="G473" s="33" t="str">
        <f aca="false">IF(OR(E473="",F473=""),"",E473*F473)</f>
        <v/>
      </c>
    </row>
    <row r="474" customFormat="false" ht="15" hidden="false" customHeight="false" outlineLevel="0" collapsed="false">
      <c r="A474" s="20"/>
      <c r="B474" s="19"/>
      <c r="C474" s="19"/>
      <c r="D474" s="19"/>
      <c r="E474" s="31"/>
      <c r="F474" s="31"/>
      <c r="G474" s="33" t="str">
        <f aca="false">IF(OR(E474="",F474=""),"",E474*F474)</f>
        <v/>
      </c>
    </row>
    <row r="475" customFormat="false" ht="15" hidden="false" customHeight="false" outlineLevel="0" collapsed="false">
      <c r="A475" s="20"/>
      <c r="B475" s="19"/>
      <c r="C475" s="19"/>
      <c r="D475" s="19"/>
      <c r="E475" s="31"/>
      <c r="F475" s="31"/>
      <c r="G475" s="33" t="str">
        <f aca="false">IF(OR(E475="",F475=""),"",E475*F475)</f>
        <v/>
      </c>
    </row>
    <row r="476" customFormat="false" ht="15" hidden="false" customHeight="false" outlineLevel="0" collapsed="false">
      <c r="A476" s="20"/>
      <c r="B476" s="19"/>
      <c r="C476" s="19"/>
      <c r="D476" s="19"/>
      <c r="E476" s="31"/>
      <c r="F476" s="31"/>
      <c r="G476" s="33" t="str">
        <f aca="false">IF(OR(E476="",F476=""),"",E476*F476)</f>
        <v/>
      </c>
    </row>
    <row r="477" customFormat="false" ht="15" hidden="false" customHeight="false" outlineLevel="0" collapsed="false">
      <c r="A477" s="20"/>
      <c r="B477" s="19"/>
      <c r="C477" s="19"/>
      <c r="D477" s="19"/>
      <c r="E477" s="31"/>
      <c r="F477" s="31"/>
      <c r="G477" s="33" t="str">
        <f aca="false">IF(OR(E477="",F477=""),"",E477*F477)</f>
        <v/>
      </c>
    </row>
    <row r="478" customFormat="false" ht="15" hidden="false" customHeight="false" outlineLevel="0" collapsed="false">
      <c r="A478" s="20"/>
      <c r="B478" s="19"/>
      <c r="C478" s="19"/>
      <c r="D478" s="19"/>
      <c r="E478" s="31"/>
      <c r="F478" s="31"/>
      <c r="G478" s="33" t="str">
        <f aca="false">IF(OR(E478="",F478=""),"",E478*F478)</f>
        <v/>
      </c>
    </row>
    <row r="479" customFormat="false" ht="15" hidden="false" customHeight="false" outlineLevel="0" collapsed="false">
      <c r="A479" s="20"/>
      <c r="B479" s="19"/>
      <c r="C479" s="19"/>
      <c r="D479" s="19"/>
      <c r="E479" s="31"/>
      <c r="F479" s="31"/>
      <c r="G479" s="33" t="str">
        <f aca="false">IF(OR(E479="",F479=""),"",E479*F479)</f>
        <v/>
      </c>
    </row>
    <row r="480" customFormat="false" ht="15" hidden="false" customHeight="false" outlineLevel="0" collapsed="false">
      <c r="A480" s="20"/>
      <c r="B480" s="19"/>
      <c r="C480" s="19"/>
      <c r="D480" s="19"/>
      <c r="E480" s="31"/>
      <c r="F480" s="31"/>
      <c r="G480" s="33" t="str">
        <f aca="false">IF(OR(E480="",F480=""),"",E480*F480)</f>
        <v/>
      </c>
    </row>
    <row r="481" customFormat="false" ht="15" hidden="false" customHeight="false" outlineLevel="0" collapsed="false">
      <c r="A481" s="20"/>
      <c r="B481" s="19"/>
      <c r="C481" s="19"/>
      <c r="D481" s="19"/>
      <c r="E481" s="31"/>
      <c r="F481" s="31"/>
      <c r="G481" s="33" t="str">
        <f aca="false">IF(OR(E481="",F481=""),"",E481*F481)</f>
        <v/>
      </c>
    </row>
    <row r="482" customFormat="false" ht="15" hidden="false" customHeight="false" outlineLevel="0" collapsed="false">
      <c r="A482" s="20"/>
      <c r="B482" s="19"/>
      <c r="C482" s="19"/>
      <c r="D482" s="19"/>
      <c r="E482" s="31"/>
      <c r="F482" s="31"/>
      <c r="G482" s="33" t="str">
        <f aca="false">IF(OR(E482="",F482=""),"",E482*F482)</f>
        <v/>
      </c>
    </row>
    <row r="483" customFormat="false" ht="15" hidden="false" customHeight="false" outlineLevel="0" collapsed="false">
      <c r="A483" s="20"/>
      <c r="B483" s="19"/>
      <c r="C483" s="19"/>
      <c r="D483" s="19"/>
      <c r="E483" s="31"/>
      <c r="F483" s="31"/>
      <c r="G483" s="33" t="str">
        <f aca="false">IF(OR(E483="",F483=""),"",E483*F483)</f>
        <v/>
      </c>
    </row>
    <row r="484" customFormat="false" ht="15" hidden="false" customHeight="false" outlineLevel="0" collapsed="false">
      <c r="A484" s="20"/>
      <c r="B484" s="19"/>
      <c r="C484" s="19"/>
      <c r="D484" s="19"/>
      <c r="E484" s="31"/>
      <c r="F484" s="31"/>
      <c r="G484" s="33" t="str">
        <f aca="false">IF(OR(E484="",F484=""),"",E484*F484)</f>
        <v/>
      </c>
    </row>
    <row r="485" customFormat="false" ht="15" hidden="false" customHeight="false" outlineLevel="0" collapsed="false">
      <c r="A485" s="20"/>
      <c r="B485" s="19"/>
      <c r="C485" s="19"/>
      <c r="D485" s="19"/>
      <c r="E485" s="31"/>
      <c r="F485" s="31"/>
      <c r="G485" s="33" t="str">
        <f aca="false">IF(OR(E485="",F485=""),"",E485*F485)</f>
        <v/>
      </c>
    </row>
    <row r="486" customFormat="false" ht="15" hidden="false" customHeight="false" outlineLevel="0" collapsed="false">
      <c r="A486" s="20"/>
      <c r="B486" s="19"/>
      <c r="C486" s="19"/>
      <c r="D486" s="19"/>
      <c r="E486" s="31"/>
      <c r="F486" s="31"/>
      <c r="G486" s="33" t="str">
        <f aca="false">IF(OR(E486="",F486=""),"",E486*F486)</f>
        <v/>
      </c>
    </row>
    <row r="487" customFormat="false" ht="15" hidden="false" customHeight="false" outlineLevel="0" collapsed="false">
      <c r="A487" s="20"/>
      <c r="B487" s="19"/>
      <c r="C487" s="19"/>
      <c r="D487" s="19"/>
      <c r="E487" s="31"/>
      <c r="F487" s="31"/>
      <c r="G487" s="33" t="str">
        <f aca="false">IF(OR(E487="",F487=""),"",E487*F487)</f>
        <v/>
      </c>
    </row>
    <row r="488" customFormat="false" ht="15" hidden="false" customHeight="false" outlineLevel="0" collapsed="false">
      <c r="A488" s="20"/>
      <c r="B488" s="19"/>
      <c r="C488" s="19"/>
      <c r="D488" s="19"/>
      <c r="E488" s="31"/>
      <c r="F488" s="31"/>
      <c r="G488" s="33" t="str">
        <f aca="false">IF(OR(E488="",F488=""),"",E488*F488)</f>
        <v/>
      </c>
    </row>
    <row r="489" customFormat="false" ht="15" hidden="false" customHeight="false" outlineLevel="0" collapsed="false">
      <c r="A489" s="20"/>
      <c r="B489" s="19"/>
      <c r="C489" s="19"/>
      <c r="D489" s="19"/>
      <c r="E489" s="31"/>
      <c r="F489" s="31"/>
      <c r="G489" s="33" t="str">
        <f aca="false">IF(OR(E489="",F489=""),"",E489*F489)</f>
        <v/>
      </c>
    </row>
    <row r="490" customFormat="false" ht="15" hidden="false" customHeight="false" outlineLevel="0" collapsed="false">
      <c r="A490" s="20"/>
      <c r="B490" s="19"/>
      <c r="C490" s="19"/>
      <c r="D490" s="19"/>
      <c r="E490" s="31"/>
      <c r="F490" s="31"/>
      <c r="G490" s="33" t="str">
        <f aca="false">IF(OR(E490="",F490=""),"",E490*F490)</f>
        <v/>
      </c>
    </row>
    <row r="491" customFormat="false" ht="15" hidden="false" customHeight="false" outlineLevel="0" collapsed="false">
      <c r="A491" s="20"/>
      <c r="B491" s="19"/>
      <c r="C491" s="19"/>
      <c r="D491" s="19"/>
      <c r="E491" s="31"/>
      <c r="F491" s="31"/>
      <c r="G491" s="33" t="str">
        <f aca="false">IF(OR(E491="",F491=""),"",E491*F491)</f>
        <v/>
      </c>
    </row>
    <row r="492" customFormat="false" ht="15" hidden="false" customHeight="false" outlineLevel="0" collapsed="false">
      <c r="A492" s="20"/>
      <c r="B492" s="19"/>
      <c r="C492" s="19"/>
      <c r="D492" s="19"/>
      <c r="E492" s="31"/>
      <c r="F492" s="31"/>
      <c r="G492" s="33" t="str">
        <f aca="false">IF(OR(E492="",F492=""),"",E492*F492)</f>
        <v/>
      </c>
    </row>
    <row r="493" customFormat="false" ht="15" hidden="false" customHeight="false" outlineLevel="0" collapsed="false">
      <c r="A493" s="20"/>
      <c r="B493" s="19"/>
      <c r="C493" s="19"/>
      <c r="D493" s="19"/>
      <c r="E493" s="31"/>
      <c r="F493" s="31"/>
      <c r="G493" s="33" t="str">
        <f aca="false">IF(OR(E493="",F493=""),"",E493*F493)</f>
        <v/>
      </c>
    </row>
    <row r="494" customFormat="false" ht="15" hidden="false" customHeight="false" outlineLevel="0" collapsed="false">
      <c r="A494" s="20"/>
      <c r="B494" s="19"/>
      <c r="C494" s="19"/>
      <c r="D494" s="19"/>
      <c r="E494" s="31"/>
      <c r="F494" s="31"/>
      <c r="G494" s="33" t="str">
        <f aca="false">IF(OR(E494="",F494=""),"",E494*F494)</f>
        <v/>
      </c>
    </row>
    <row r="495" customFormat="false" ht="15" hidden="false" customHeight="false" outlineLevel="0" collapsed="false">
      <c r="A495" s="20"/>
      <c r="B495" s="19"/>
      <c r="C495" s="19"/>
      <c r="D495" s="19"/>
      <c r="E495" s="31"/>
      <c r="F495" s="31"/>
      <c r="G495" s="33" t="str">
        <f aca="false">IF(OR(E495="",F495=""),"",E495*F495)</f>
        <v/>
      </c>
    </row>
    <row r="496" customFormat="false" ht="15" hidden="false" customHeight="false" outlineLevel="0" collapsed="false">
      <c r="A496" s="20"/>
      <c r="B496" s="19"/>
      <c r="C496" s="19"/>
      <c r="D496" s="19"/>
      <c r="E496" s="31"/>
      <c r="F496" s="31"/>
      <c r="G496" s="33" t="str">
        <f aca="false">IF(OR(E496="",F496=""),"",E496*F496)</f>
        <v/>
      </c>
    </row>
    <row r="497" customFormat="false" ht="15" hidden="false" customHeight="false" outlineLevel="0" collapsed="false">
      <c r="A497" s="20"/>
      <c r="B497" s="19"/>
      <c r="C497" s="19"/>
      <c r="D497" s="19"/>
      <c r="E497" s="31"/>
      <c r="F497" s="31"/>
      <c r="G497" s="33" t="str">
        <f aca="false">IF(OR(E497="",F497=""),"",E497*F497)</f>
        <v/>
      </c>
    </row>
    <row r="498" customFormat="false" ht="15" hidden="false" customHeight="false" outlineLevel="0" collapsed="false">
      <c r="A498" s="20"/>
      <c r="B498" s="19"/>
      <c r="C498" s="19"/>
      <c r="D498" s="19"/>
      <c r="E498" s="31"/>
      <c r="F498" s="31"/>
      <c r="G498" s="33" t="str">
        <f aca="false">IF(OR(E498="",F498=""),"",E498*F498)</f>
        <v/>
      </c>
    </row>
    <row r="499" customFormat="false" ht="15" hidden="false" customHeight="false" outlineLevel="0" collapsed="false">
      <c r="A499" s="20"/>
      <c r="B499" s="19"/>
      <c r="C499" s="19"/>
      <c r="D499" s="19"/>
      <c r="E499" s="31"/>
      <c r="F499" s="31"/>
      <c r="G499" s="33" t="str">
        <f aca="false">IF(OR(E499="",F499=""),"",E499*F499)</f>
        <v/>
      </c>
    </row>
    <row r="500" customFormat="false" ht="15" hidden="false" customHeight="false" outlineLevel="0" collapsed="false">
      <c r="A500" s="20"/>
      <c r="B500" s="19"/>
      <c r="C500" s="19"/>
      <c r="D500" s="19"/>
      <c r="E500" s="31"/>
      <c r="F500" s="31"/>
      <c r="G500" s="33" t="str">
        <f aca="false">IF(OR(E500="",F500=""),"",E500*F500)</f>
        <v/>
      </c>
    </row>
    <row r="501" customFormat="false" ht="15" hidden="false" customHeight="false" outlineLevel="0" collapsed="false">
      <c r="A501" s="20"/>
      <c r="B501" s="19"/>
      <c r="C501" s="19"/>
      <c r="D501" s="19"/>
      <c r="E501" s="31"/>
      <c r="F501" s="31"/>
      <c r="G501" s="33" t="str">
        <f aca="false">IF(OR(E501="",F501=""),"",E501*F501)</f>
        <v/>
      </c>
    </row>
    <row r="502" customFormat="false" ht="15" hidden="false" customHeight="false" outlineLevel="0" collapsed="false">
      <c r="A502" s="20"/>
      <c r="B502" s="19"/>
      <c r="C502" s="19"/>
      <c r="D502" s="19"/>
      <c r="E502" s="31"/>
      <c r="F502" s="31"/>
      <c r="G502" s="33" t="str">
        <f aca="false">IF(OR(E502="",F502=""),"",E502*F502)</f>
        <v/>
      </c>
    </row>
    <row r="503" customFormat="false" ht="15" hidden="false" customHeight="false" outlineLevel="0" collapsed="false">
      <c r="A503" s="20"/>
      <c r="B503" s="19"/>
      <c r="C503" s="19"/>
      <c r="D503" s="19"/>
      <c r="E503" s="31"/>
      <c r="F503" s="31"/>
      <c r="G503" s="33" t="str">
        <f aca="false">IF(OR(E503="",F503=""),"",E503*F503)</f>
        <v/>
      </c>
    </row>
    <row r="504" customFormat="false" ht="15" hidden="false" customHeight="false" outlineLevel="0" collapsed="false">
      <c r="A504" s="20"/>
      <c r="B504" s="19"/>
      <c r="C504" s="19"/>
      <c r="D504" s="19"/>
      <c r="E504" s="31"/>
      <c r="F504" s="31"/>
      <c r="G504" s="33" t="str">
        <f aca="false">IF(OR(E504="",F504=""),"",E504*F504)</f>
        <v/>
      </c>
    </row>
    <row r="505" customFormat="false" ht="15" hidden="false" customHeight="false" outlineLevel="0" collapsed="false">
      <c r="A505" s="20"/>
      <c r="B505" s="19"/>
      <c r="C505" s="19"/>
      <c r="D505" s="19"/>
      <c r="E505" s="31"/>
      <c r="F505" s="31"/>
      <c r="G505" s="33" t="str">
        <f aca="false">IF(OR(E505="",F505=""),"",E505*F505)</f>
        <v/>
      </c>
    </row>
  </sheetData>
  <conditionalFormatting sqref="L6:L15">
    <cfRule type="dataBar" priority="2">
      <dataBar showValue="1" minLength="10" maxLength="90">
        <cfvo type="num" val="0"/>
        <cfvo type="num" val="1"/>
        <color rgb="FF7FA3F0"/>
      </dataBar>
      <extLst>
        <ext xmlns:x14="http://schemas.microsoft.com/office/spreadsheetml/2009/9/main" uri="{B025F937-C7B1-47D3-B67F-A62EFF666E3E}">
          <x14:id>{135AD296-32D0-4292-993B-80F48827F7BA}</x14:id>
        </ext>
      </extLst>
    </cfRule>
  </conditionalFormatting>
  <conditionalFormatting sqref="M6:M15">
    <cfRule type="expression" priority="3" aboveAverage="0" equalAverage="0" bottom="0" percent="0" rank="0" text="" dxfId="7">
      <formula>M6="Đạt"</formula>
    </cfRule>
    <cfRule type="expression" priority="4" aboveAverage="0" equalAverage="0" bottom="0" percent="0" rank="0" text="" dxfId="0">
      <formula>M6="Chưa đạt"</formula>
    </cfRule>
  </conditionalFormatting>
  <dataValidations count="1">
    <dataValidation allowBlank="true" error="Chọn một giá trị trong danh sách." errorStyle="stop" errorTitle="Giá trị không hợp lệ" operator="between" showDropDown="false" showErrorMessage="true" showInputMessage="false" sqref="B6:B505" type="list">
      <formula1>$I$6:$I$15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5AD296-32D0-4292-993B-80F48827F7B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3F0"/>
              <x14:axisColor rgb="FF000000"/>
            </x14:dataBar>
          </x14:cfRule>
          <xm:sqref>L6:L15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O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26"/>
    <col collapsed="false" customWidth="true" hidden="false" outlineLevel="0" max="7" min="6" style="0" width="13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9"/>
    <col collapsed="false" customWidth="true" hidden="false" outlineLevel="0" max="11" min="11" style="0" width="20"/>
    <col collapsed="false" customWidth="true" hidden="false" outlineLevel="0" max="12" min="12" style="0" width="26"/>
    <col collapsed="false" customWidth="true" hidden="false" outlineLevel="0" max="14" min="14" style="0" width="22"/>
  </cols>
  <sheetData>
    <row r="1" customFormat="false" ht="24" hidden="false" customHeight="true" outlineLevel="0" collapsed="false">
      <c r="A1" s="12" t="s">
        <v>163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164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N4" s="15" t="s">
        <v>165</v>
      </c>
    </row>
    <row r="5" customFormat="false" ht="30" hidden="false" customHeight="true" outlineLevel="0" collapsed="false">
      <c r="A5" s="4" t="s">
        <v>166</v>
      </c>
      <c r="B5" s="4" t="s">
        <v>167</v>
      </c>
      <c r="C5" s="4" t="s">
        <v>168</v>
      </c>
      <c r="D5" s="4" t="s">
        <v>169</v>
      </c>
      <c r="E5" s="4" t="s">
        <v>170</v>
      </c>
      <c r="F5" s="4" t="s">
        <v>42</v>
      </c>
      <c r="G5" s="4" t="s">
        <v>171</v>
      </c>
      <c r="H5" s="4" t="s">
        <v>172</v>
      </c>
      <c r="I5" s="4" t="s">
        <v>173</v>
      </c>
      <c r="J5" s="4" t="s">
        <v>44</v>
      </c>
      <c r="K5" s="4" t="s">
        <v>37</v>
      </c>
      <c r="L5" s="4" t="s">
        <v>46</v>
      </c>
      <c r="N5" s="16" t="s">
        <v>174</v>
      </c>
      <c r="O5" s="17" t="n">
        <f aca="false">COUNTIF($F$6:$F$305,N5)</f>
        <v>1</v>
      </c>
    </row>
    <row r="6" customFormat="false" ht="15" hidden="false" customHeight="false" outlineLevel="0" collapsed="false">
      <c r="A6" s="37" t="s">
        <v>175</v>
      </c>
      <c r="B6" s="19" t="s">
        <v>176</v>
      </c>
      <c r="C6" s="37" t="s">
        <v>177</v>
      </c>
      <c r="D6" s="19" t="s">
        <v>178</v>
      </c>
      <c r="E6" s="19" t="s">
        <v>179</v>
      </c>
      <c r="F6" s="19" t="s">
        <v>180</v>
      </c>
      <c r="G6" s="20" t="n">
        <v>46317</v>
      </c>
      <c r="H6" s="38" t="n">
        <v>7</v>
      </c>
      <c r="I6" s="39" t="n">
        <f aca="false">IF(OR(G6="",H6=""),"",G6+H6)</f>
        <v>46324</v>
      </c>
      <c r="J6" s="22" t="n">
        <f aca="true">IF(OR(I6="",F6="Tạm dừng"),"",I6-TODAY())</f>
        <v>1</v>
      </c>
      <c r="K6" s="40" t="str">
        <f aca="false">IF(J6="","",IF(J6&lt;0,"Quá hạn – gọi ngay",IF(J6&lt;=3,"Sắp đến lịch","")))</f>
        <v>Sắp đến lịch</v>
      </c>
      <c r="L6" s="19" t="s">
        <v>181</v>
      </c>
      <c r="N6" s="16" t="s">
        <v>180</v>
      </c>
      <c r="O6" s="17" t="n">
        <f aca="false">COUNTIF($F$6:$F$305,N6)</f>
        <v>1</v>
      </c>
    </row>
    <row r="7" customFormat="false" ht="15" hidden="false" customHeight="false" outlineLevel="0" collapsed="false">
      <c r="A7" s="37" t="s">
        <v>182</v>
      </c>
      <c r="B7" s="19" t="s">
        <v>183</v>
      </c>
      <c r="C7" s="37" t="s">
        <v>184</v>
      </c>
      <c r="D7" s="19" t="s">
        <v>185</v>
      </c>
      <c r="E7" s="19" t="s">
        <v>186</v>
      </c>
      <c r="F7" s="19" t="s">
        <v>174</v>
      </c>
      <c r="G7" s="20" t="n">
        <v>46321</v>
      </c>
      <c r="H7" s="38" t="n">
        <v>3</v>
      </c>
      <c r="I7" s="39" t="n">
        <f aca="false">IF(OR(G7="",H7=""),"",G7+H7)</f>
        <v>46324</v>
      </c>
      <c r="J7" s="22" t="n">
        <f aca="true">IF(OR(I7="",F7="Tạm dừng"),"",I7-TODAY())</f>
        <v>1</v>
      </c>
      <c r="K7" s="40" t="str">
        <f aca="false">IF(J7="","",IF(J7&lt;0,"Quá hạn – gọi ngay",IF(J7&lt;=3,"Sắp đến lịch","")))</f>
        <v>Sắp đến lịch</v>
      </c>
      <c r="L7" s="19"/>
      <c r="N7" s="16" t="s">
        <v>187</v>
      </c>
      <c r="O7" s="17" t="n">
        <f aca="false">COUNTIF($F$6:$F$305,N7)</f>
        <v>1</v>
      </c>
    </row>
    <row r="8" customFormat="false" ht="15" hidden="false" customHeight="false" outlineLevel="0" collapsed="false">
      <c r="A8" s="37" t="s">
        <v>188</v>
      </c>
      <c r="B8" s="19" t="s">
        <v>189</v>
      </c>
      <c r="C8" s="37" t="s">
        <v>190</v>
      </c>
      <c r="D8" s="19" t="s">
        <v>191</v>
      </c>
      <c r="E8" s="19" t="s">
        <v>192</v>
      </c>
      <c r="F8" s="19" t="s">
        <v>187</v>
      </c>
      <c r="G8" s="20" t="n">
        <v>46296</v>
      </c>
      <c r="H8" s="38" t="n">
        <v>30</v>
      </c>
      <c r="I8" s="39" t="n">
        <f aca="false">IF(OR(G8="",H8=""),"",G8+H8)</f>
        <v>46326</v>
      </c>
      <c r="J8" s="22" t="n">
        <f aca="true">IF(OR(I8="",F8="Tạm dừng"),"",I8-TODAY())</f>
        <v>3</v>
      </c>
      <c r="K8" s="40" t="str">
        <f aca="false">IF(J8="","",IF(J8&lt;0,"Quá hạn – gọi ngay",IF(J8&lt;=3,"Sắp đến lịch","")))</f>
        <v>Sắp đến lịch</v>
      </c>
      <c r="L8" s="19" t="s">
        <v>193</v>
      </c>
      <c r="N8" s="16" t="s">
        <v>194</v>
      </c>
      <c r="O8" s="17" t="n">
        <f aca="false">COUNTIF($F$6:$F$305,N8)</f>
        <v>1</v>
      </c>
    </row>
    <row r="9" customFormat="false" ht="15" hidden="false" customHeight="false" outlineLevel="0" collapsed="false">
      <c r="A9" s="37" t="s">
        <v>195</v>
      </c>
      <c r="B9" s="19" t="s">
        <v>196</v>
      </c>
      <c r="C9" s="37" t="s">
        <v>197</v>
      </c>
      <c r="D9" s="19" t="s">
        <v>198</v>
      </c>
      <c r="E9" s="19" t="s">
        <v>199</v>
      </c>
      <c r="F9" s="19" t="s">
        <v>194</v>
      </c>
      <c r="G9" s="20" t="n">
        <v>46280</v>
      </c>
      <c r="H9" s="38" t="n">
        <v>45</v>
      </c>
      <c r="I9" s="39" t="n">
        <f aca="false">IF(OR(G9="",H9=""),"",G9+H9)</f>
        <v>46325</v>
      </c>
      <c r="J9" s="22" t="n">
        <f aca="true">IF(OR(I9="",F9="Tạm dừng"),"",I9-TODAY())</f>
        <v>2</v>
      </c>
      <c r="K9" s="40" t="str">
        <f aca="false">IF(J9="","",IF(J9&lt;0,"Quá hạn – gọi ngay",IF(J9&lt;=3,"Sắp đến lịch","")))</f>
        <v>Sắp đến lịch</v>
      </c>
      <c r="L9" s="19"/>
      <c r="N9" s="16" t="s">
        <v>200</v>
      </c>
      <c r="O9" s="17" t="n">
        <f aca="false">COUNTIF($F$6:$F$305,N9)</f>
        <v>1</v>
      </c>
    </row>
    <row r="10" customFormat="false" ht="15" hidden="false" customHeight="false" outlineLevel="0" collapsed="false">
      <c r="A10" s="37" t="s">
        <v>201</v>
      </c>
      <c r="B10" s="19" t="s">
        <v>202</v>
      </c>
      <c r="C10" s="37" t="s">
        <v>203</v>
      </c>
      <c r="D10" s="19" t="s">
        <v>178</v>
      </c>
      <c r="E10" s="19" t="s">
        <v>204</v>
      </c>
      <c r="F10" s="19" t="s">
        <v>200</v>
      </c>
      <c r="G10" s="20" t="n">
        <v>46244</v>
      </c>
      <c r="H10" s="38" t="n">
        <v>30</v>
      </c>
      <c r="I10" s="39" t="n">
        <f aca="false">IF(OR(G10="",H10=""),"",G10+H10)</f>
        <v>46274</v>
      </c>
      <c r="J10" s="22" t="str">
        <f aca="true">IF(OR(I10="",F10="Tạm dừng"),"",I10-TODAY())</f>
        <v/>
      </c>
      <c r="K10" s="40" t="str">
        <f aca="false">IF(J10="","",IF(J10&lt;0,"Quá hạn – gọi ngay",IF(J10&lt;=3,"Sắp đến lịch","")))</f>
        <v/>
      </c>
      <c r="L10" s="19" t="s">
        <v>205</v>
      </c>
      <c r="N10" s="16" t="s">
        <v>206</v>
      </c>
      <c r="O10" s="17" t="n">
        <f aca="false">COUNTIF($K$6:$K$305,"Quá hạn – gọi ngay")</f>
        <v>0</v>
      </c>
    </row>
    <row r="11" customFormat="false" ht="15" hidden="false" customHeight="false" outlineLevel="0" collapsed="false">
      <c r="A11" s="37"/>
      <c r="B11" s="19"/>
      <c r="C11" s="37"/>
      <c r="D11" s="19"/>
      <c r="E11" s="19"/>
      <c r="F11" s="19"/>
      <c r="G11" s="20"/>
      <c r="H11" s="38"/>
      <c r="I11" s="39" t="str">
        <f aca="false">IF(OR(G11="",H11=""),"",G11+H11)</f>
        <v/>
      </c>
      <c r="J11" s="22" t="str">
        <f aca="true">IF(OR(I11="",F11="Tạm dừng"),"",I11-TODAY())</f>
        <v/>
      </c>
      <c r="K11" s="40" t="str">
        <f aca="false">IF(J11="","",IF(J11&lt;0,"Quá hạn – gọi ngay",IF(J11&lt;=3,"Sắp đến lịch","")))</f>
        <v/>
      </c>
      <c r="L11" s="19"/>
    </row>
    <row r="12" customFormat="false" ht="15" hidden="false" customHeight="false" outlineLevel="0" collapsed="false">
      <c r="A12" s="37"/>
      <c r="B12" s="19"/>
      <c r="C12" s="37"/>
      <c r="D12" s="19"/>
      <c r="E12" s="19"/>
      <c r="F12" s="19"/>
      <c r="G12" s="20"/>
      <c r="H12" s="38"/>
      <c r="I12" s="39" t="str">
        <f aca="false">IF(OR(G12="",H12=""),"",G12+H12)</f>
        <v/>
      </c>
      <c r="J12" s="22" t="str">
        <f aca="true">IF(OR(I12="",F12="Tạm dừng"),"",I12-TODAY())</f>
        <v/>
      </c>
      <c r="K12" s="40" t="str">
        <f aca="false">IF(J12="","",IF(J12&lt;0,"Quá hạn – gọi ngay",IF(J12&lt;=3,"Sắp đến lịch","")))</f>
        <v/>
      </c>
      <c r="L12" s="19"/>
    </row>
    <row r="13" customFormat="false" ht="15" hidden="false" customHeight="false" outlineLevel="0" collapsed="false">
      <c r="A13" s="37"/>
      <c r="B13" s="19"/>
      <c r="C13" s="37"/>
      <c r="D13" s="19"/>
      <c r="E13" s="19"/>
      <c r="F13" s="19"/>
      <c r="G13" s="20"/>
      <c r="H13" s="38"/>
      <c r="I13" s="39" t="str">
        <f aca="false">IF(OR(G13="",H13=""),"",G13+H13)</f>
        <v/>
      </c>
      <c r="J13" s="22" t="str">
        <f aca="true">IF(OR(I13="",F13="Tạm dừng"),"",I13-TODAY())</f>
        <v/>
      </c>
      <c r="K13" s="40" t="str">
        <f aca="false">IF(J13="","",IF(J13&lt;0,"Quá hạn – gọi ngay",IF(J13&lt;=3,"Sắp đến lịch","")))</f>
        <v/>
      </c>
      <c r="L13" s="19"/>
    </row>
    <row r="14" customFormat="false" ht="15" hidden="false" customHeight="false" outlineLevel="0" collapsed="false">
      <c r="A14" s="37"/>
      <c r="B14" s="19"/>
      <c r="C14" s="37"/>
      <c r="D14" s="19"/>
      <c r="E14" s="19"/>
      <c r="F14" s="19"/>
      <c r="G14" s="20"/>
      <c r="H14" s="38"/>
      <c r="I14" s="39" t="str">
        <f aca="false">IF(OR(G14="",H14=""),"",G14+H14)</f>
        <v/>
      </c>
      <c r="J14" s="22" t="str">
        <f aca="true">IF(OR(I14="",F14="Tạm dừng"),"",I14-TODAY())</f>
        <v/>
      </c>
      <c r="K14" s="40" t="str">
        <f aca="false">IF(J14="","",IF(J14&lt;0,"Quá hạn – gọi ngay",IF(J14&lt;=3,"Sắp đến lịch","")))</f>
        <v/>
      </c>
      <c r="L14" s="19"/>
    </row>
    <row r="15" customFormat="false" ht="15" hidden="false" customHeight="false" outlineLevel="0" collapsed="false">
      <c r="A15" s="37"/>
      <c r="B15" s="19"/>
      <c r="C15" s="37"/>
      <c r="D15" s="19"/>
      <c r="E15" s="19"/>
      <c r="F15" s="19"/>
      <c r="G15" s="20"/>
      <c r="H15" s="38"/>
      <c r="I15" s="39" t="str">
        <f aca="false">IF(OR(G15="",H15=""),"",G15+H15)</f>
        <v/>
      </c>
      <c r="J15" s="22" t="str">
        <f aca="true">IF(OR(I15="",F15="Tạm dừng"),"",I15-TODAY())</f>
        <v/>
      </c>
      <c r="K15" s="40" t="str">
        <f aca="false">IF(J15="","",IF(J15&lt;0,"Quá hạn – gọi ngay",IF(J15&lt;=3,"Sắp đến lịch","")))</f>
        <v/>
      </c>
      <c r="L15" s="19"/>
    </row>
    <row r="16" customFormat="false" ht="15" hidden="false" customHeight="false" outlineLevel="0" collapsed="false">
      <c r="A16" s="37"/>
      <c r="B16" s="19"/>
      <c r="C16" s="37"/>
      <c r="D16" s="19"/>
      <c r="E16" s="19"/>
      <c r="F16" s="19"/>
      <c r="G16" s="20"/>
      <c r="H16" s="38"/>
      <c r="I16" s="39" t="str">
        <f aca="false">IF(OR(G16="",H16=""),"",G16+H16)</f>
        <v/>
      </c>
      <c r="J16" s="22" t="str">
        <f aca="true">IF(OR(I16="",F16="Tạm dừng"),"",I16-TODAY())</f>
        <v/>
      </c>
      <c r="K16" s="40" t="str">
        <f aca="false">IF(J16="","",IF(J16&lt;0,"Quá hạn – gọi ngay",IF(J16&lt;=3,"Sắp đến lịch","")))</f>
        <v/>
      </c>
      <c r="L16" s="19"/>
    </row>
    <row r="17" customFormat="false" ht="15" hidden="false" customHeight="false" outlineLevel="0" collapsed="false">
      <c r="A17" s="37"/>
      <c r="B17" s="19"/>
      <c r="C17" s="37"/>
      <c r="D17" s="19"/>
      <c r="E17" s="19"/>
      <c r="F17" s="19"/>
      <c r="G17" s="20"/>
      <c r="H17" s="38"/>
      <c r="I17" s="39" t="str">
        <f aca="false">IF(OR(G17="",H17=""),"",G17+H17)</f>
        <v/>
      </c>
      <c r="J17" s="22" t="str">
        <f aca="true">IF(OR(I17="",F17="Tạm dừng"),"",I17-TODAY())</f>
        <v/>
      </c>
      <c r="K17" s="40" t="str">
        <f aca="false">IF(J17="","",IF(J17&lt;0,"Quá hạn – gọi ngay",IF(J17&lt;=3,"Sắp đến lịch","")))</f>
        <v/>
      </c>
      <c r="L17" s="19"/>
    </row>
    <row r="18" customFormat="false" ht="15" hidden="false" customHeight="false" outlineLevel="0" collapsed="false">
      <c r="A18" s="37"/>
      <c r="B18" s="19"/>
      <c r="C18" s="37"/>
      <c r="D18" s="19"/>
      <c r="E18" s="19"/>
      <c r="F18" s="19"/>
      <c r="G18" s="20"/>
      <c r="H18" s="38"/>
      <c r="I18" s="39" t="str">
        <f aca="false">IF(OR(G18="",H18=""),"",G18+H18)</f>
        <v/>
      </c>
      <c r="J18" s="22" t="str">
        <f aca="true">IF(OR(I18="",F18="Tạm dừng"),"",I18-TODAY())</f>
        <v/>
      </c>
      <c r="K18" s="40" t="str">
        <f aca="false">IF(J18="","",IF(J18&lt;0,"Quá hạn – gọi ngay",IF(J18&lt;=3,"Sắp đến lịch","")))</f>
        <v/>
      </c>
      <c r="L18" s="19"/>
    </row>
    <row r="19" customFormat="false" ht="15" hidden="false" customHeight="false" outlineLevel="0" collapsed="false">
      <c r="A19" s="37"/>
      <c r="B19" s="19"/>
      <c r="C19" s="37"/>
      <c r="D19" s="19"/>
      <c r="E19" s="19"/>
      <c r="F19" s="19"/>
      <c r="G19" s="20"/>
      <c r="H19" s="38"/>
      <c r="I19" s="39" t="str">
        <f aca="false">IF(OR(G19="",H19=""),"",G19+H19)</f>
        <v/>
      </c>
      <c r="J19" s="22" t="str">
        <f aca="true">IF(OR(I19="",F19="Tạm dừng"),"",I19-TODAY())</f>
        <v/>
      </c>
      <c r="K19" s="40" t="str">
        <f aca="false">IF(J19="","",IF(J19&lt;0,"Quá hạn – gọi ngay",IF(J19&lt;=3,"Sắp đến lịch","")))</f>
        <v/>
      </c>
      <c r="L19" s="19"/>
    </row>
    <row r="20" customFormat="false" ht="15" hidden="false" customHeight="false" outlineLevel="0" collapsed="false">
      <c r="A20" s="37"/>
      <c r="B20" s="19"/>
      <c r="C20" s="37"/>
      <c r="D20" s="19"/>
      <c r="E20" s="19"/>
      <c r="F20" s="19"/>
      <c r="G20" s="20"/>
      <c r="H20" s="38"/>
      <c r="I20" s="39" t="str">
        <f aca="false">IF(OR(G20="",H20=""),"",G20+H20)</f>
        <v/>
      </c>
      <c r="J20" s="22" t="str">
        <f aca="true">IF(OR(I20="",F20="Tạm dừng"),"",I20-TODAY())</f>
        <v/>
      </c>
      <c r="K20" s="40" t="str">
        <f aca="false">IF(J20="","",IF(J20&lt;0,"Quá hạn – gọi ngay",IF(J20&lt;=3,"Sắp đến lịch","")))</f>
        <v/>
      </c>
      <c r="L20" s="19"/>
    </row>
    <row r="21" customFormat="false" ht="15" hidden="false" customHeight="false" outlineLevel="0" collapsed="false">
      <c r="A21" s="37"/>
      <c r="B21" s="19"/>
      <c r="C21" s="37"/>
      <c r="D21" s="19"/>
      <c r="E21" s="19"/>
      <c r="F21" s="19"/>
      <c r="G21" s="20"/>
      <c r="H21" s="38"/>
      <c r="I21" s="39" t="str">
        <f aca="false">IF(OR(G21="",H21=""),"",G21+H21)</f>
        <v/>
      </c>
      <c r="J21" s="22" t="str">
        <f aca="true">IF(OR(I21="",F21="Tạm dừng"),"",I21-TODAY())</f>
        <v/>
      </c>
      <c r="K21" s="40" t="str">
        <f aca="false">IF(J21="","",IF(J21&lt;0,"Quá hạn – gọi ngay",IF(J21&lt;=3,"Sắp đến lịch","")))</f>
        <v/>
      </c>
      <c r="L21" s="19"/>
    </row>
    <row r="22" customFormat="false" ht="15" hidden="false" customHeight="false" outlineLevel="0" collapsed="false">
      <c r="A22" s="37"/>
      <c r="B22" s="19"/>
      <c r="C22" s="37"/>
      <c r="D22" s="19"/>
      <c r="E22" s="19"/>
      <c r="F22" s="19"/>
      <c r="G22" s="20"/>
      <c r="H22" s="38"/>
      <c r="I22" s="39" t="str">
        <f aca="false">IF(OR(G22="",H22=""),"",G22+H22)</f>
        <v/>
      </c>
      <c r="J22" s="22" t="str">
        <f aca="true">IF(OR(I22="",F22="Tạm dừng"),"",I22-TODAY())</f>
        <v/>
      </c>
      <c r="K22" s="40" t="str">
        <f aca="false">IF(J22="","",IF(J22&lt;0,"Quá hạn – gọi ngay",IF(J22&lt;=3,"Sắp đến lịch","")))</f>
        <v/>
      </c>
      <c r="L22" s="19"/>
    </row>
    <row r="23" customFormat="false" ht="15" hidden="false" customHeight="false" outlineLevel="0" collapsed="false">
      <c r="A23" s="37"/>
      <c r="B23" s="19"/>
      <c r="C23" s="37"/>
      <c r="D23" s="19"/>
      <c r="E23" s="19"/>
      <c r="F23" s="19"/>
      <c r="G23" s="20"/>
      <c r="H23" s="38"/>
      <c r="I23" s="39" t="str">
        <f aca="false">IF(OR(G23="",H23=""),"",G23+H23)</f>
        <v/>
      </c>
      <c r="J23" s="22" t="str">
        <f aca="true">IF(OR(I23="",F23="Tạm dừng"),"",I23-TODAY())</f>
        <v/>
      </c>
      <c r="K23" s="40" t="str">
        <f aca="false">IF(J23="","",IF(J23&lt;0,"Quá hạn – gọi ngay",IF(J23&lt;=3,"Sắp đến lịch","")))</f>
        <v/>
      </c>
      <c r="L23" s="19"/>
    </row>
    <row r="24" customFormat="false" ht="15" hidden="false" customHeight="false" outlineLevel="0" collapsed="false">
      <c r="A24" s="37"/>
      <c r="B24" s="19"/>
      <c r="C24" s="37"/>
      <c r="D24" s="19"/>
      <c r="E24" s="19"/>
      <c r="F24" s="19"/>
      <c r="G24" s="20"/>
      <c r="H24" s="38"/>
      <c r="I24" s="39" t="str">
        <f aca="false">IF(OR(G24="",H24=""),"",G24+H24)</f>
        <v/>
      </c>
      <c r="J24" s="22" t="str">
        <f aca="true">IF(OR(I24="",F24="Tạm dừng"),"",I24-TODAY())</f>
        <v/>
      </c>
      <c r="K24" s="40" t="str">
        <f aca="false">IF(J24="","",IF(J24&lt;0,"Quá hạn – gọi ngay",IF(J24&lt;=3,"Sắp đến lịch","")))</f>
        <v/>
      </c>
      <c r="L24" s="19"/>
    </row>
    <row r="25" customFormat="false" ht="15" hidden="false" customHeight="false" outlineLevel="0" collapsed="false">
      <c r="A25" s="37"/>
      <c r="B25" s="19"/>
      <c r="C25" s="37"/>
      <c r="D25" s="19"/>
      <c r="E25" s="19"/>
      <c r="F25" s="19"/>
      <c r="G25" s="20"/>
      <c r="H25" s="38"/>
      <c r="I25" s="39" t="str">
        <f aca="false">IF(OR(G25="",H25=""),"",G25+H25)</f>
        <v/>
      </c>
      <c r="J25" s="22" t="str">
        <f aca="true">IF(OR(I25="",F25="Tạm dừng"),"",I25-TODAY())</f>
        <v/>
      </c>
      <c r="K25" s="40" t="str">
        <f aca="false">IF(J25="","",IF(J25&lt;0,"Quá hạn – gọi ngay",IF(J25&lt;=3,"Sắp đến lịch","")))</f>
        <v/>
      </c>
      <c r="L25" s="19"/>
    </row>
    <row r="26" customFormat="false" ht="15" hidden="false" customHeight="false" outlineLevel="0" collapsed="false">
      <c r="A26" s="37"/>
      <c r="B26" s="19"/>
      <c r="C26" s="37"/>
      <c r="D26" s="19"/>
      <c r="E26" s="19"/>
      <c r="F26" s="19"/>
      <c r="G26" s="20"/>
      <c r="H26" s="38"/>
      <c r="I26" s="39" t="str">
        <f aca="false">IF(OR(G26="",H26=""),"",G26+H26)</f>
        <v/>
      </c>
      <c r="J26" s="22" t="str">
        <f aca="true">IF(OR(I26="",F26="Tạm dừng"),"",I26-TODAY())</f>
        <v/>
      </c>
      <c r="K26" s="40" t="str">
        <f aca="false">IF(J26="","",IF(J26&lt;0,"Quá hạn – gọi ngay",IF(J26&lt;=3,"Sắp đến lịch","")))</f>
        <v/>
      </c>
      <c r="L26" s="19"/>
    </row>
    <row r="27" customFormat="false" ht="15" hidden="false" customHeight="false" outlineLevel="0" collapsed="false">
      <c r="A27" s="37"/>
      <c r="B27" s="19"/>
      <c r="C27" s="37"/>
      <c r="D27" s="19"/>
      <c r="E27" s="19"/>
      <c r="F27" s="19"/>
      <c r="G27" s="20"/>
      <c r="H27" s="38"/>
      <c r="I27" s="39" t="str">
        <f aca="false">IF(OR(G27="",H27=""),"",G27+H27)</f>
        <v/>
      </c>
      <c r="J27" s="22" t="str">
        <f aca="true">IF(OR(I27="",F27="Tạm dừng"),"",I27-TODAY())</f>
        <v/>
      </c>
      <c r="K27" s="40" t="str">
        <f aca="false">IF(J27="","",IF(J27&lt;0,"Quá hạn – gọi ngay",IF(J27&lt;=3,"Sắp đến lịch","")))</f>
        <v/>
      </c>
      <c r="L27" s="19"/>
    </row>
    <row r="28" customFormat="false" ht="15" hidden="false" customHeight="false" outlineLevel="0" collapsed="false">
      <c r="A28" s="37"/>
      <c r="B28" s="19"/>
      <c r="C28" s="37"/>
      <c r="D28" s="19"/>
      <c r="E28" s="19"/>
      <c r="F28" s="19"/>
      <c r="G28" s="20"/>
      <c r="H28" s="38"/>
      <c r="I28" s="39" t="str">
        <f aca="false">IF(OR(G28="",H28=""),"",G28+H28)</f>
        <v/>
      </c>
      <c r="J28" s="22" t="str">
        <f aca="true">IF(OR(I28="",F28="Tạm dừng"),"",I28-TODAY())</f>
        <v/>
      </c>
      <c r="K28" s="40" t="str">
        <f aca="false">IF(J28="","",IF(J28&lt;0,"Quá hạn – gọi ngay",IF(J28&lt;=3,"Sắp đến lịch","")))</f>
        <v/>
      </c>
      <c r="L28" s="19"/>
    </row>
    <row r="29" customFormat="false" ht="15" hidden="false" customHeight="false" outlineLevel="0" collapsed="false">
      <c r="A29" s="37"/>
      <c r="B29" s="19"/>
      <c r="C29" s="37"/>
      <c r="D29" s="19"/>
      <c r="E29" s="19"/>
      <c r="F29" s="19"/>
      <c r="G29" s="20"/>
      <c r="H29" s="38"/>
      <c r="I29" s="39" t="str">
        <f aca="false">IF(OR(G29="",H29=""),"",G29+H29)</f>
        <v/>
      </c>
      <c r="J29" s="22" t="str">
        <f aca="true">IF(OR(I29="",F29="Tạm dừng"),"",I29-TODAY())</f>
        <v/>
      </c>
      <c r="K29" s="40" t="str">
        <f aca="false">IF(J29="","",IF(J29&lt;0,"Quá hạn – gọi ngay",IF(J29&lt;=3,"Sắp đến lịch","")))</f>
        <v/>
      </c>
      <c r="L29" s="19"/>
    </row>
    <row r="30" customFormat="false" ht="15" hidden="false" customHeight="false" outlineLevel="0" collapsed="false">
      <c r="A30" s="37"/>
      <c r="B30" s="19"/>
      <c r="C30" s="37"/>
      <c r="D30" s="19"/>
      <c r="E30" s="19"/>
      <c r="F30" s="19"/>
      <c r="G30" s="20"/>
      <c r="H30" s="38"/>
      <c r="I30" s="39" t="str">
        <f aca="false">IF(OR(G30="",H30=""),"",G30+H30)</f>
        <v/>
      </c>
      <c r="J30" s="22" t="str">
        <f aca="true">IF(OR(I30="",F30="Tạm dừng"),"",I30-TODAY())</f>
        <v/>
      </c>
      <c r="K30" s="40" t="str">
        <f aca="false">IF(J30="","",IF(J30&lt;0,"Quá hạn – gọi ngay",IF(J30&lt;=3,"Sắp đến lịch","")))</f>
        <v/>
      </c>
      <c r="L30" s="19"/>
    </row>
    <row r="31" customFormat="false" ht="15" hidden="false" customHeight="false" outlineLevel="0" collapsed="false">
      <c r="A31" s="37"/>
      <c r="B31" s="19"/>
      <c r="C31" s="37"/>
      <c r="D31" s="19"/>
      <c r="E31" s="19"/>
      <c r="F31" s="19"/>
      <c r="G31" s="20"/>
      <c r="H31" s="38"/>
      <c r="I31" s="39" t="str">
        <f aca="false">IF(OR(G31="",H31=""),"",G31+H31)</f>
        <v/>
      </c>
      <c r="J31" s="22" t="str">
        <f aca="true">IF(OR(I31="",F31="Tạm dừng"),"",I31-TODAY())</f>
        <v/>
      </c>
      <c r="K31" s="40" t="str">
        <f aca="false">IF(J31="","",IF(J31&lt;0,"Quá hạn – gọi ngay",IF(J31&lt;=3,"Sắp đến lịch","")))</f>
        <v/>
      </c>
      <c r="L31" s="19"/>
    </row>
    <row r="32" customFormat="false" ht="15" hidden="false" customHeight="false" outlineLevel="0" collapsed="false">
      <c r="A32" s="37"/>
      <c r="B32" s="19"/>
      <c r="C32" s="37"/>
      <c r="D32" s="19"/>
      <c r="E32" s="19"/>
      <c r="F32" s="19"/>
      <c r="G32" s="20"/>
      <c r="H32" s="38"/>
      <c r="I32" s="39" t="str">
        <f aca="false">IF(OR(G32="",H32=""),"",G32+H32)</f>
        <v/>
      </c>
      <c r="J32" s="22" t="str">
        <f aca="true">IF(OR(I32="",F32="Tạm dừng"),"",I32-TODAY())</f>
        <v/>
      </c>
      <c r="K32" s="40" t="str">
        <f aca="false">IF(J32="","",IF(J32&lt;0,"Quá hạn – gọi ngay",IF(J32&lt;=3,"Sắp đến lịch","")))</f>
        <v/>
      </c>
      <c r="L32" s="19"/>
    </row>
    <row r="33" customFormat="false" ht="15" hidden="false" customHeight="false" outlineLevel="0" collapsed="false">
      <c r="A33" s="37"/>
      <c r="B33" s="19"/>
      <c r="C33" s="37"/>
      <c r="D33" s="19"/>
      <c r="E33" s="19"/>
      <c r="F33" s="19"/>
      <c r="G33" s="20"/>
      <c r="H33" s="38"/>
      <c r="I33" s="39" t="str">
        <f aca="false">IF(OR(G33="",H33=""),"",G33+H33)</f>
        <v/>
      </c>
      <c r="J33" s="22" t="str">
        <f aca="true">IF(OR(I33="",F33="Tạm dừng"),"",I33-TODAY())</f>
        <v/>
      </c>
      <c r="K33" s="40" t="str">
        <f aca="false">IF(J33="","",IF(J33&lt;0,"Quá hạn – gọi ngay",IF(J33&lt;=3,"Sắp đến lịch","")))</f>
        <v/>
      </c>
      <c r="L33" s="19"/>
    </row>
    <row r="34" customFormat="false" ht="15" hidden="false" customHeight="false" outlineLevel="0" collapsed="false">
      <c r="A34" s="37"/>
      <c r="B34" s="19"/>
      <c r="C34" s="37"/>
      <c r="D34" s="19"/>
      <c r="E34" s="19"/>
      <c r="F34" s="19"/>
      <c r="G34" s="20"/>
      <c r="H34" s="38"/>
      <c r="I34" s="39" t="str">
        <f aca="false">IF(OR(G34="",H34=""),"",G34+H34)</f>
        <v/>
      </c>
      <c r="J34" s="22" t="str">
        <f aca="true">IF(OR(I34="",F34="Tạm dừng"),"",I34-TODAY())</f>
        <v/>
      </c>
      <c r="K34" s="40" t="str">
        <f aca="false">IF(J34="","",IF(J34&lt;0,"Quá hạn – gọi ngay",IF(J34&lt;=3,"Sắp đến lịch","")))</f>
        <v/>
      </c>
      <c r="L34" s="19"/>
    </row>
    <row r="35" customFormat="false" ht="15" hidden="false" customHeight="false" outlineLevel="0" collapsed="false">
      <c r="A35" s="37"/>
      <c r="B35" s="19"/>
      <c r="C35" s="37"/>
      <c r="D35" s="19"/>
      <c r="E35" s="19"/>
      <c r="F35" s="19"/>
      <c r="G35" s="20"/>
      <c r="H35" s="38"/>
      <c r="I35" s="39" t="str">
        <f aca="false">IF(OR(G35="",H35=""),"",G35+H35)</f>
        <v/>
      </c>
      <c r="J35" s="22" t="str">
        <f aca="true">IF(OR(I35="",F35="Tạm dừng"),"",I35-TODAY())</f>
        <v/>
      </c>
      <c r="K35" s="40" t="str">
        <f aca="false">IF(J35="","",IF(J35&lt;0,"Quá hạn – gọi ngay",IF(J35&lt;=3,"Sắp đến lịch","")))</f>
        <v/>
      </c>
      <c r="L35" s="19"/>
    </row>
    <row r="36" customFormat="false" ht="15" hidden="false" customHeight="false" outlineLevel="0" collapsed="false">
      <c r="A36" s="37"/>
      <c r="B36" s="19"/>
      <c r="C36" s="37"/>
      <c r="D36" s="19"/>
      <c r="E36" s="19"/>
      <c r="F36" s="19"/>
      <c r="G36" s="20"/>
      <c r="H36" s="38"/>
      <c r="I36" s="39" t="str">
        <f aca="false">IF(OR(G36="",H36=""),"",G36+H36)</f>
        <v/>
      </c>
      <c r="J36" s="22" t="str">
        <f aca="true">IF(OR(I36="",F36="Tạm dừng"),"",I36-TODAY())</f>
        <v/>
      </c>
      <c r="K36" s="40" t="str">
        <f aca="false">IF(J36="","",IF(J36&lt;0,"Quá hạn – gọi ngay",IF(J36&lt;=3,"Sắp đến lịch","")))</f>
        <v/>
      </c>
      <c r="L36" s="19"/>
    </row>
    <row r="37" customFormat="false" ht="15" hidden="false" customHeight="false" outlineLevel="0" collapsed="false">
      <c r="A37" s="37"/>
      <c r="B37" s="19"/>
      <c r="C37" s="37"/>
      <c r="D37" s="19"/>
      <c r="E37" s="19"/>
      <c r="F37" s="19"/>
      <c r="G37" s="20"/>
      <c r="H37" s="38"/>
      <c r="I37" s="39" t="str">
        <f aca="false">IF(OR(G37="",H37=""),"",G37+H37)</f>
        <v/>
      </c>
      <c r="J37" s="22" t="str">
        <f aca="true">IF(OR(I37="",F37="Tạm dừng"),"",I37-TODAY())</f>
        <v/>
      </c>
      <c r="K37" s="40" t="str">
        <f aca="false">IF(J37="","",IF(J37&lt;0,"Quá hạn – gọi ngay",IF(J37&lt;=3,"Sắp đến lịch","")))</f>
        <v/>
      </c>
      <c r="L37" s="19"/>
    </row>
    <row r="38" customFormat="false" ht="15" hidden="false" customHeight="false" outlineLevel="0" collapsed="false">
      <c r="A38" s="37"/>
      <c r="B38" s="19"/>
      <c r="C38" s="37"/>
      <c r="D38" s="19"/>
      <c r="E38" s="19"/>
      <c r="F38" s="19"/>
      <c r="G38" s="20"/>
      <c r="H38" s="38"/>
      <c r="I38" s="39" t="str">
        <f aca="false">IF(OR(G38="",H38=""),"",G38+H38)</f>
        <v/>
      </c>
      <c r="J38" s="22" t="str">
        <f aca="true">IF(OR(I38="",F38="Tạm dừng"),"",I38-TODAY())</f>
        <v/>
      </c>
      <c r="K38" s="40" t="str">
        <f aca="false">IF(J38="","",IF(J38&lt;0,"Quá hạn – gọi ngay",IF(J38&lt;=3,"Sắp đến lịch","")))</f>
        <v/>
      </c>
      <c r="L38" s="19"/>
    </row>
    <row r="39" customFormat="false" ht="15" hidden="false" customHeight="false" outlineLevel="0" collapsed="false">
      <c r="A39" s="37"/>
      <c r="B39" s="19"/>
      <c r="C39" s="37"/>
      <c r="D39" s="19"/>
      <c r="E39" s="19"/>
      <c r="F39" s="19"/>
      <c r="G39" s="20"/>
      <c r="H39" s="38"/>
      <c r="I39" s="39" t="str">
        <f aca="false">IF(OR(G39="",H39=""),"",G39+H39)</f>
        <v/>
      </c>
      <c r="J39" s="22" t="str">
        <f aca="true">IF(OR(I39="",F39="Tạm dừng"),"",I39-TODAY())</f>
        <v/>
      </c>
      <c r="K39" s="40" t="str">
        <f aca="false">IF(J39="","",IF(J39&lt;0,"Quá hạn – gọi ngay",IF(J39&lt;=3,"Sắp đến lịch","")))</f>
        <v/>
      </c>
      <c r="L39" s="19"/>
    </row>
    <row r="40" customFormat="false" ht="15" hidden="false" customHeight="false" outlineLevel="0" collapsed="false">
      <c r="A40" s="37"/>
      <c r="B40" s="19"/>
      <c r="C40" s="37"/>
      <c r="D40" s="19"/>
      <c r="E40" s="19"/>
      <c r="F40" s="19"/>
      <c r="G40" s="20"/>
      <c r="H40" s="38"/>
      <c r="I40" s="39" t="str">
        <f aca="false">IF(OR(G40="",H40=""),"",G40+H40)</f>
        <v/>
      </c>
      <c r="J40" s="22" t="str">
        <f aca="true">IF(OR(I40="",F40="Tạm dừng"),"",I40-TODAY())</f>
        <v/>
      </c>
      <c r="K40" s="40" t="str">
        <f aca="false">IF(J40="","",IF(J40&lt;0,"Quá hạn – gọi ngay",IF(J40&lt;=3,"Sắp đến lịch","")))</f>
        <v/>
      </c>
      <c r="L40" s="19"/>
    </row>
    <row r="41" customFormat="false" ht="15" hidden="false" customHeight="false" outlineLevel="0" collapsed="false">
      <c r="A41" s="37"/>
      <c r="B41" s="19"/>
      <c r="C41" s="37"/>
      <c r="D41" s="19"/>
      <c r="E41" s="19"/>
      <c r="F41" s="19"/>
      <c r="G41" s="20"/>
      <c r="H41" s="38"/>
      <c r="I41" s="39" t="str">
        <f aca="false">IF(OR(G41="",H41=""),"",G41+H41)</f>
        <v/>
      </c>
      <c r="J41" s="22" t="str">
        <f aca="true">IF(OR(I41="",F41="Tạm dừng"),"",I41-TODAY())</f>
        <v/>
      </c>
      <c r="K41" s="40" t="str">
        <f aca="false">IF(J41="","",IF(J41&lt;0,"Quá hạn – gọi ngay",IF(J41&lt;=3,"Sắp đến lịch","")))</f>
        <v/>
      </c>
      <c r="L41" s="19"/>
    </row>
    <row r="42" customFormat="false" ht="15" hidden="false" customHeight="false" outlineLevel="0" collapsed="false">
      <c r="A42" s="37"/>
      <c r="B42" s="19"/>
      <c r="C42" s="37"/>
      <c r="D42" s="19"/>
      <c r="E42" s="19"/>
      <c r="F42" s="19"/>
      <c r="G42" s="20"/>
      <c r="H42" s="38"/>
      <c r="I42" s="39" t="str">
        <f aca="false">IF(OR(G42="",H42=""),"",G42+H42)</f>
        <v/>
      </c>
      <c r="J42" s="22" t="str">
        <f aca="true">IF(OR(I42="",F42="Tạm dừng"),"",I42-TODAY())</f>
        <v/>
      </c>
      <c r="K42" s="40" t="str">
        <f aca="false">IF(J42="","",IF(J42&lt;0,"Quá hạn – gọi ngay",IF(J42&lt;=3,"Sắp đến lịch","")))</f>
        <v/>
      </c>
      <c r="L42" s="19"/>
    </row>
    <row r="43" customFormat="false" ht="15" hidden="false" customHeight="false" outlineLevel="0" collapsed="false">
      <c r="A43" s="37"/>
      <c r="B43" s="19"/>
      <c r="C43" s="37"/>
      <c r="D43" s="19"/>
      <c r="E43" s="19"/>
      <c r="F43" s="19"/>
      <c r="G43" s="20"/>
      <c r="H43" s="38"/>
      <c r="I43" s="39" t="str">
        <f aca="false">IF(OR(G43="",H43=""),"",G43+H43)</f>
        <v/>
      </c>
      <c r="J43" s="22" t="str">
        <f aca="true">IF(OR(I43="",F43="Tạm dừng"),"",I43-TODAY())</f>
        <v/>
      </c>
      <c r="K43" s="40" t="str">
        <f aca="false">IF(J43="","",IF(J43&lt;0,"Quá hạn – gọi ngay",IF(J43&lt;=3,"Sắp đến lịch","")))</f>
        <v/>
      </c>
      <c r="L43" s="19"/>
    </row>
    <row r="44" customFormat="false" ht="15" hidden="false" customHeight="false" outlineLevel="0" collapsed="false">
      <c r="A44" s="37"/>
      <c r="B44" s="19"/>
      <c r="C44" s="37"/>
      <c r="D44" s="19"/>
      <c r="E44" s="19"/>
      <c r="F44" s="19"/>
      <c r="G44" s="20"/>
      <c r="H44" s="38"/>
      <c r="I44" s="39" t="str">
        <f aca="false">IF(OR(G44="",H44=""),"",G44+H44)</f>
        <v/>
      </c>
      <c r="J44" s="22" t="str">
        <f aca="true">IF(OR(I44="",F44="Tạm dừng"),"",I44-TODAY())</f>
        <v/>
      </c>
      <c r="K44" s="40" t="str">
        <f aca="false">IF(J44="","",IF(J44&lt;0,"Quá hạn – gọi ngay",IF(J44&lt;=3,"Sắp đến lịch","")))</f>
        <v/>
      </c>
      <c r="L44" s="19"/>
    </row>
    <row r="45" customFormat="false" ht="15" hidden="false" customHeight="false" outlineLevel="0" collapsed="false">
      <c r="A45" s="37"/>
      <c r="B45" s="19"/>
      <c r="C45" s="37"/>
      <c r="D45" s="19"/>
      <c r="E45" s="19"/>
      <c r="F45" s="19"/>
      <c r="G45" s="20"/>
      <c r="H45" s="38"/>
      <c r="I45" s="39" t="str">
        <f aca="false">IF(OR(G45="",H45=""),"",G45+H45)</f>
        <v/>
      </c>
      <c r="J45" s="22" t="str">
        <f aca="true">IF(OR(I45="",F45="Tạm dừng"),"",I45-TODAY())</f>
        <v/>
      </c>
      <c r="K45" s="40" t="str">
        <f aca="false">IF(J45="","",IF(J45&lt;0,"Quá hạn – gọi ngay",IF(J45&lt;=3,"Sắp đến lịch","")))</f>
        <v/>
      </c>
      <c r="L45" s="19"/>
    </row>
    <row r="46" customFormat="false" ht="15" hidden="false" customHeight="false" outlineLevel="0" collapsed="false">
      <c r="A46" s="37"/>
      <c r="B46" s="19"/>
      <c r="C46" s="37"/>
      <c r="D46" s="19"/>
      <c r="E46" s="19"/>
      <c r="F46" s="19"/>
      <c r="G46" s="20"/>
      <c r="H46" s="38"/>
      <c r="I46" s="39" t="str">
        <f aca="false">IF(OR(G46="",H46=""),"",G46+H46)</f>
        <v/>
      </c>
      <c r="J46" s="22" t="str">
        <f aca="true">IF(OR(I46="",F46="Tạm dừng"),"",I46-TODAY())</f>
        <v/>
      </c>
      <c r="K46" s="40" t="str">
        <f aca="false">IF(J46="","",IF(J46&lt;0,"Quá hạn – gọi ngay",IF(J46&lt;=3,"Sắp đến lịch","")))</f>
        <v/>
      </c>
      <c r="L46" s="19"/>
    </row>
    <row r="47" customFormat="false" ht="15" hidden="false" customHeight="false" outlineLevel="0" collapsed="false">
      <c r="A47" s="37"/>
      <c r="B47" s="19"/>
      <c r="C47" s="37"/>
      <c r="D47" s="19"/>
      <c r="E47" s="19"/>
      <c r="F47" s="19"/>
      <c r="G47" s="20"/>
      <c r="H47" s="38"/>
      <c r="I47" s="39" t="str">
        <f aca="false">IF(OR(G47="",H47=""),"",G47+H47)</f>
        <v/>
      </c>
      <c r="J47" s="22" t="str">
        <f aca="true">IF(OR(I47="",F47="Tạm dừng"),"",I47-TODAY())</f>
        <v/>
      </c>
      <c r="K47" s="40" t="str">
        <f aca="false">IF(J47="","",IF(J47&lt;0,"Quá hạn – gọi ngay",IF(J47&lt;=3,"Sắp đến lịch","")))</f>
        <v/>
      </c>
      <c r="L47" s="19"/>
    </row>
    <row r="48" customFormat="false" ht="15" hidden="false" customHeight="false" outlineLevel="0" collapsed="false">
      <c r="A48" s="37"/>
      <c r="B48" s="19"/>
      <c r="C48" s="37"/>
      <c r="D48" s="19"/>
      <c r="E48" s="19"/>
      <c r="F48" s="19"/>
      <c r="G48" s="20"/>
      <c r="H48" s="38"/>
      <c r="I48" s="39" t="str">
        <f aca="false">IF(OR(G48="",H48=""),"",G48+H48)</f>
        <v/>
      </c>
      <c r="J48" s="22" t="str">
        <f aca="true">IF(OR(I48="",F48="Tạm dừng"),"",I48-TODAY())</f>
        <v/>
      </c>
      <c r="K48" s="40" t="str">
        <f aca="false">IF(J48="","",IF(J48&lt;0,"Quá hạn – gọi ngay",IF(J48&lt;=3,"Sắp đến lịch","")))</f>
        <v/>
      </c>
      <c r="L48" s="19"/>
    </row>
    <row r="49" customFormat="false" ht="15" hidden="false" customHeight="false" outlineLevel="0" collapsed="false">
      <c r="A49" s="37"/>
      <c r="B49" s="19"/>
      <c r="C49" s="37"/>
      <c r="D49" s="19"/>
      <c r="E49" s="19"/>
      <c r="F49" s="19"/>
      <c r="G49" s="20"/>
      <c r="H49" s="38"/>
      <c r="I49" s="39" t="str">
        <f aca="false">IF(OR(G49="",H49=""),"",G49+H49)</f>
        <v/>
      </c>
      <c r="J49" s="22" t="str">
        <f aca="true">IF(OR(I49="",F49="Tạm dừng"),"",I49-TODAY())</f>
        <v/>
      </c>
      <c r="K49" s="40" t="str">
        <f aca="false">IF(J49="","",IF(J49&lt;0,"Quá hạn – gọi ngay",IF(J49&lt;=3,"Sắp đến lịch","")))</f>
        <v/>
      </c>
      <c r="L49" s="19"/>
    </row>
    <row r="50" customFormat="false" ht="15" hidden="false" customHeight="false" outlineLevel="0" collapsed="false">
      <c r="A50" s="37"/>
      <c r="B50" s="19"/>
      <c r="C50" s="37"/>
      <c r="D50" s="19"/>
      <c r="E50" s="19"/>
      <c r="F50" s="19"/>
      <c r="G50" s="20"/>
      <c r="H50" s="38"/>
      <c r="I50" s="39" t="str">
        <f aca="false">IF(OR(G50="",H50=""),"",G50+H50)</f>
        <v/>
      </c>
      <c r="J50" s="22" t="str">
        <f aca="true">IF(OR(I50="",F50="Tạm dừng"),"",I50-TODAY())</f>
        <v/>
      </c>
      <c r="K50" s="40" t="str">
        <f aca="false">IF(J50="","",IF(J50&lt;0,"Quá hạn – gọi ngay",IF(J50&lt;=3,"Sắp đến lịch","")))</f>
        <v/>
      </c>
      <c r="L50" s="19"/>
    </row>
    <row r="51" customFormat="false" ht="15" hidden="false" customHeight="false" outlineLevel="0" collapsed="false">
      <c r="A51" s="37"/>
      <c r="B51" s="19"/>
      <c r="C51" s="37"/>
      <c r="D51" s="19"/>
      <c r="E51" s="19"/>
      <c r="F51" s="19"/>
      <c r="G51" s="20"/>
      <c r="H51" s="38"/>
      <c r="I51" s="39" t="str">
        <f aca="false">IF(OR(G51="",H51=""),"",G51+H51)</f>
        <v/>
      </c>
      <c r="J51" s="22" t="str">
        <f aca="true">IF(OR(I51="",F51="Tạm dừng"),"",I51-TODAY())</f>
        <v/>
      </c>
      <c r="K51" s="40" t="str">
        <f aca="false">IF(J51="","",IF(J51&lt;0,"Quá hạn – gọi ngay",IF(J51&lt;=3,"Sắp đến lịch","")))</f>
        <v/>
      </c>
      <c r="L51" s="19"/>
    </row>
    <row r="52" customFormat="false" ht="15" hidden="false" customHeight="false" outlineLevel="0" collapsed="false">
      <c r="A52" s="37"/>
      <c r="B52" s="19"/>
      <c r="C52" s="37"/>
      <c r="D52" s="19"/>
      <c r="E52" s="19"/>
      <c r="F52" s="19"/>
      <c r="G52" s="20"/>
      <c r="H52" s="38"/>
      <c r="I52" s="39" t="str">
        <f aca="false">IF(OR(G52="",H52=""),"",G52+H52)</f>
        <v/>
      </c>
      <c r="J52" s="22" t="str">
        <f aca="true">IF(OR(I52="",F52="Tạm dừng"),"",I52-TODAY())</f>
        <v/>
      </c>
      <c r="K52" s="40" t="str">
        <f aca="false">IF(J52="","",IF(J52&lt;0,"Quá hạn – gọi ngay",IF(J52&lt;=3,"Sắp đến lịch","")))</f>
        <v/>
      </c>
      <c r="L52" s="19"/>
    </row>
    <row r="53" customFormat="false" ht="15" hidden="false" customHeight="false" outlineLevel="0" collapsed="false">
      <c r="A53" s="37"/>
      <c r="B53" s="19"/>
      <c r="C53" s="37"/>
      <c r="D53" s="19"/>
      <c r="E53" s="19"/>
      <c r="F53" s="19"/>
      <c r="G53" s="20"/>
      <c r="H53" s="38"/>
      <c r="I53" s="39" t="str">
        <f aca="false">IF(OR(G53="",H53=""),"",G53+H53)</f>
        <v/>
      </c>
      <c r="J53" s="22" t="str">
        <f aca="true">IF(OR(I53="",F53="Tạm dừng"),"",I53-TODAY())</f>
        <v/>
      </c>
      <c r="K53" s="40" t="str">
        <f aca="false">IF(J53="","",IF(J53&lt;0,"Quá hạn – gọi ngay",IF(J53&lt;=3,"Sắp đến lịch","")))</f>
        <v/>
      </c>
      <c r="L53" s="19"/>
    </row>
    <row r="54" customFormat="false" ht="15" hidden="false" customHeight="false" outlineLevel="0" collapsed="false">
      <c r="A54" s="37"/>
      <c r="B54" s="19"/>
      <c r="C54" s="37"/>
      <c r="D54" s="19"/>
      <c r="E54" s="19"/>
      <c r="F54" s="19"/>
      <c r="G54" s="20"/>
      <c r="H54" s="38"/>
      <c r="I54" s="39" t="str">
        <f aca="false">IF(OR(G54="",H54=""),"",G54+H54)</f>
        <v/>
      </c>
      <c r="J54" s="22" t="str">
        <f aca="true">IF(OR(I54="",F54="Tạm dừng"),"",I54-TODAY())</f>
        <v/>
      </c>
      <c r="K54" s="40" t="str">
        <f aca="false">IF(J54="","",IF(J54&lt;0,"Quá hạn – gọi ngay",IF(J54&lt;=3,"Sắp đến lịch","")))</f>
        <v/>
      </c>
      <c r="L54" s="19"/>
    </row>
    <row r="55" customFormat="false" ht="15" hidden="false" customHeight="false" outlineLevel="0" collapsed="false">
      <c r="A55" s="37"/>
      <c r="B55" s="19"/>
      <c r="C55" s="37"/>
      <c r="D55" s="19"/>
      <c r="E55" s="19"/>
      <c r="F55" s="19"/>
      <c r="G55" s="20"/>
      <c r="H55" s="38"/>
      <c r="I55" s="39" t="str">
        <f aca="false">IF(OR(G55="",H55=""),"",G55+H55)</f>
        <v/>
      </c>
      <c r="J55" s="22" t="str">
        <f aca="true">IF(OR(I55="",F55="Tạm dừng"),"",I55-TODAY())</f>
        <v/>
      </c>
      <c r="K55" s="40" t="str">
        <f aca="false">IF(J55="","",IF(J55&lt;0,"Quá hạn – gọi ngay",IF(J55&lt;=3,"Sắp đến lịch","")))</f>
        <v/>
      </c>
      <c r="L55" s="19"/>
    </row>
    <row r="56" customFormat="false" ht="15" hidden="false" customHeight="false" outlineLevel="0" collapsed="false">
      <c r="A56" s="37"/>
      <c r="B56" s="19"/>
      <c r="C56" s="37"/>
      <c r="D56" s="19"/>
      <c r="E56" s="19"/>
      <c r="F56" s="19"/>
      <c r="G56" s="20"/>
      <c r="H56" s="38"/>
      <c r="I56" s="39" t="str">
        <f aca="false">IF(OR(G56="",H56=""),"",G56+H56)</f>
        <v/>
      </c>
      <c r="J56" s="22" t="str">
        <f aca="true">IF(OR(I56="",F56="Tạm dừng"),"",I56-TODAY())</f>
        <v/>
      </c>
      <c r="K56" s="40" t="str">
        <f aca="false">IF(J56="","",IF(J56&lt;0,"Quá hạn – gọi ngay",IF(J56&lt;=3,"Sắp đến lịch","")))</f>
        <v/>
      </c>
      <c r="L56" s="19"/>
    </row>
    <row r="57" customFormat="false" ht="15" hidden="false" customHeight="false" outlineLevel="0" collapsed="false">
      <c r="A57" s="37"/>
      <c r="B57" s="19"/>
      <c r="C57" s="37"/>
      <c r="D57" s="19"/>
      <c r="E57" s="19"/>
      <c r="F57" s="19"/>
      <c r="G57" s="20"/>
      <c r="H57" s="38"/>
      <c r="I57" s="39" t="str">
        <f aca="false">IF(OR(G57="",H57=""),"",G57+H57)</f>
        <v/>
      </c>
      <c r="J57" s="22" t="str">
        <f aca="true">IF(OR(I57="",F57="Tạm dừng"),"",I57-TODAY())</f>
        <v/>
      </c>
      <c r="K57" s="40" t="str">
        <f aca="false">IF(J57="","",IF(J57&lt;0,"Quá hạn – gọi ngay",IF(J57&lt;=3,"Sắp đến lịch","")))</f>
        <v/>
      </c>
      <c r="L57" s="19"/>
    </row>
    <row r="58" customFormat="false" ht="15" hidden="false" customHeight="false" outlineLevel="0" collapsed="false">
      <c r="A58" s="37"/>
      <c r="B58" s="19"/>
      <c r="C58" s="37"/>
      <c r="D58" s="19"/>
      <c r="E58" s="19"/>
      <c r="F58" s="19"/>
      <c r="G58" s="20"/>
      <c r="H58" s="38"/>
      <c r="I58" s="39" t="str">
        <f aca="false">IF(OR(G58="",H58=""),"",G58+H58)</f>
        <v/>
      </c>
      <c r="J58" s="22" t="str">
        <f aca="true">IF(OR(I58="",F58="Tạm dừng"),"",I58-TODAY())</f>
        <v/>
      </c>
      <c r="K58" s="40" t="str">
        <f aca="false">IF(J58="","",IF(J58&lt;0,"Quá hạn – gọi ngay",IF(J58&lt;=3,"Sắp đến lịch","")))</f>
        <v/>
      </c>
      <c r="L58" s="19"/>
    </row>
    <row r="59" customFormat="false" ht="15" hidden="false" customHeight="false" outlineLevel="0" collapsed="false">
      <c r="A59" s="37"/>
      <c r="B59" s="19"/>
      <c r="C59" s="37"/>
      <c r="D59" s="19"/>
      <c r="E59" s="19"/>
      <c r="F59" s="19"/>
      <c r="G59" s="20"/>
      <c r="H59" s="38"/>
      <c r="I59" s="39" t="str">
        <f aca="false">IF(OR(G59="",H59=""),"",G59+H59)</f>
        <v/>
      </c>
      <c r="J59" s="22" t="str">
        <f aca="true">IF(OR(I59="",F59="Tạm dừng"),"",I59-TODAY())</f>
        <v/>
      </c>
      <c r="K59" s="40" t="str">
        <f aca="false">IF(J59="","",IF(J59&lt;0,"Quá hạn – gọi ngay",IF(J59&lt;=3,"Sắp đến lịch","")))</f>
        <v/>
      </c>
      <c r="L59" s="19"/>
    </row>
    <row r="60" customFormat="false" ht="15" hidden="false" customHeight="false" outlineLevel="0" collapsed="false">
      <c r="A60" s="37"/>
      <c r="B60" s="19"/>
      <c r="C60" s="37"/>
      <c r="D60" s="19"/>
      <c r="E60" s="19"/>
      <c r="F60" s="19"/>
      <c r="G60" s="20"/>
      <c r="H60" s="38"/>
      <c r="I60" s="39" t="str">
        <f aca="false">IF(OR(G60="",H60=""),"",G60+H60)</f>
        <v/>
      </c>
      <c r="J60" s="22" t="str">
        <f aca="true">IF(OR(I60="",F60="Tạm dừng"),"",I60-TODAY())</f>
        <v/>
      </c>
      <c r="K60" s="40" t="str">
        <f aca="false">IF(J60="","",IF(J60&lt;0,"Quá hạn – gọi ngay",IF(J60&lt;=3,"Sắp đến lịch","")))</f>
        <v/>
      </c>
      <c r="L60" s="19"/>
    </row>
    <row r="61" customFormat="false" ht="15" hidden="false" customHeight="false" outlineLevel="0" collapsed="false">
      <c r="A61" s="37"/>
      <c r="B61" s="19"/>
      <c r="C61" s="37"/>
      <c r="D61" s="19"/>
      <c r="E61" s="19"/>
      <c r="F61" s="19"/>
      <c r="G61" s="20"/>
      <c r="H61" s="38"/>
      <c r="I61" s="39" t="str">
        <f aca="false">IF(OR(G61="",H61=""),"",G61+H61)</f>
        <v/>
      </c>
      <c r="J61" s="22" t="str">
        <f aca="true">IF(OR(I61="",F61="Tạm dừng"),"",I61-TODAY())</f>
        <v/>
      </c>
      <c r="K61" s="40" t="str">
        <f aca="false">IF(J61="","",IF(J61&lt;0,"Quá hạn – gọi ngay",IF(J61&lt;=3,"Sắp đến lịch","")))</f>
        <v/>
      </c>
      <c r="L61" s="19"/>
    </row>
    <row r="62" customFormat="false" ht="15" hidden="false" customHeight="false" outlineLevel="0" collapsed="false">
      <c r="A62" s="37"/>
      <c r="B62" s="19"/>
      <c r="C62" s="37"/>
      <c r="D62" s="19"/>
      <c r="E62" s="19"/>
      <c r="F62" s="19"/>
      <c r="G62" s="20"/>
      <c r="H62" s="38"/>
      <c r="I62" s="39" t="str">
        <f aca="false">IF(OR(G62="",H62=""),"",G62+H62)</f>
        <v/>
      </c>
      <c r="J62" s="22" t="str">
        <f aca="true">IF(OR(I62="",F62="Tạm dừng"),"",I62-TODAY())</f>
        <v/>
      </c>
      <c r="K62" s="40" t="str">
        <f aca="false">IF(J62="","",IF(J62&lt;0,"Quá hạn – gọi ngay",IF(J62&lt;=3,"Sắp đến lịch","")))</f>
        <v/>
      </c>
      <c r="L62" s="19"/>
    </row>
    <row r="63" customFormat="false" ht="15" hidden="false" customHeight="false" outlineLevel="0" collapsed="false">
      <c r="A63" s="37"/>
      <c r="B63" s="19"/>
      <c r="C63" s="37"/>
      <c r="D63" s="19"/>
      <c r="E63" s="19"/>
      <c r="F63" s="19"/>
      <c r="G63" s="20"/>
      <c r="H63" s="38"/>
      <c r="I63" s="39" t="str">
        <f aca="false">IF(OR(G63="",H63=""),"",G63+H63)</f>
        <v/>
      </c>
      <c r="J63" s="22" t="str">
        <f aca="true">IF(OR(I63="",F63="Tạm dừng"),"",I63-TODAY())</f>
        <v/>
      </c>
      <c r="K63" s="40" t="str">
        <f aca="false">IF(J63="","",IF(J63&lt;0,"Quá hạn – gọi ngay",IF(J63&lt;=3,"Sắp đến lịch","")))</f>
        <v/>
      </c>
      <c r="L63" s="19"/>
    </row>
    <row r="64" customFormat="false" ht="15" hidden="false" customHeight="false" outlineLevel="0" collapsed="false">
      <c r="A64" s="37"/>
      <c r="B64" s="19"/>
      <c r="C64" s="37"/>
      <c r="D64" s="19"/>
      <c r="E64" s="19"/>
      <c r="F64" s="19"/>
      <c r="G64" s="20"/>
      <c r="H64" s="38"/>
      <c r="I64" s="39" t="str">
        <f aca="false">IF(OR(G64="",H64=""),"",G64+H64)</f>
        <v/>
      </c>
      <c r="J64" s="22" t="str">
        <f aca="true">IF(OR(I64="",F64="Tạm dừng"),"",I64-TODAY())</f>
        <v/>
      </c>
      <c r="K64" s="40" t="str">
        <f aca="false">IF(J64="","",IF(J64&lt;0,"Quá hạn – gọi ngay",IF(J64&lt;=3,"Sắp đến lịch","")))</f>
        <v/>
      </c>
      <c r="L64" s="19"/>
    </row>
    <row r="65" customFormat="false" ht="15" hidden="false" customHeight="false" outlineLevel="0" collapsed="false">
      <c r="A65" s="37"/>
      <c r="B65" s="19"/>
      <c r="C65" s="37"/>
      <c r="D65" s="19"/>
      <c r="E65" s="19"/>
      <c r="F65" s="19"/>
      <c r="G65" s="20"/>
      <c r="H65" s="38"/>
      <c r="I65" s="39" t="str">
        <f aca="false">IF(OR(G65="",H65=""),"",G65+H65)</f>
        <v/>
      </c>
      <c r="J65" s="22" t="str">
        <f aca="true">IF(OR(I65="",F65="Tạm dừng"),"",I65-TODAY())</f>
        <v/>
      </c>
      <c r="K65" s="40" t="str">
        <f aca="false">IF(J65="","",IF(J65&lt;0,"Quá hạn – gọi ngay",IF(J65&lt;=3,"Sắp đến lịch","")))</f>
        <v/>
      </c>
      <c r="L65" s="19"/>
    </row>
    <row r="66" customFormat="false" ht="15" hidden="false" customHeight="false" outlineLevel="0" collapsed="false">
      <c r="A66" s="37"/>
      <c r="B66" s="19"/>
      <c r="C66" s="37"/>
      <c r="D66" s="19"/>
      <c r="E66" s="19"/>
      <c r="F66" s="19"/>
      <c r="G66" s="20"/>
      <c r="H66" s="38"/>
      <c r="I66" s="39" t="str">
        <f aca="false">IF(OR(G66="",H66=""),"",G66+H66)</f>
        <v/>
      </c>
      <c r="J66" s="22" t="str">
        <f aca="true">IF(OR(I66="",F66="Tạm dừng"),"",I66-TODAY())</f>
        <v/>
      </c>
      <c r="K66" s="40" t="str">
        <f aca="false">IF(J66="","",IF(J66&lt;0,"Quá hạn – gọi ngay",IF(J66&lt;=3,"Sắp đến lịch","")))</f>
        <v/>
      </c>
      <c r="L66" s="19"/>
    </row>
    <row r="67" customFormat="false" ht="15" hidden="false" customHeight="false" outlineLevel="0" collapsed="false">
      <c r="A67" s="37"/>
      <c r="B67" s="19"/>
      <c r="C67" s="37"/>
      <c r="D67" s="19"/>
      <c r="E67" s="19"/>
      <c r="F67" s="19"/>
      <c r="G67" s="20"/>
      <c r="H67" s="38"/>
      <c r="I67" s="39" t="str">
        <f aca="false">IF(OR(G67="",H67=""),"",G67+H67)</f>
        <v/>
      </c>
      <c r="J67" s="22" t="str">
        <f aca="true">IF(OR(I67="",F67="Tạm dừng"),"",I67-TODAY())</f>
        <v/>
      </c>
      <c r="K67" s="40" t="str">
        <f aca="false">IF(J67="","",IF(J67&lt;0,"Quá hạn – gọi ngay",IF(J67&lt;=3,"Sắp đến lịch","")))</f>
        <v/>
      </c>
      <c r="L67" s="19"/>
    </row>
    <row r="68" customFormat="false" ht="15" hidden="false" customHeight="false" outlineLevel="0" collapsed="false">
      <c r="A68" s="37"/>
      <c r="B68" s="19"/>
      <c r="C68" s="37"/>
      <c r="D68" s="19"/>
      <c r="E68" s="19"/>
      <c r="F68" s="19"/>
      <c r="G68" s="20"/>
      <c r="H68" s="38"/>
      <c r="I68" s="39" t="str">
        <f aca="false">IF(OR(G68="",H68=""),"",G68+H68)</f>
        <v/>
      </c>
      <c r="J68" s="22" t="str">
        <f aca="true">IF(OR(I68="",F68="Tạm dừng"),"",I68-TODAY())</f>
        <v/>
      </c>
      <c r="K68" s="40" t="str">
        <f aca="false">IF(J68="","",IF(J68&lt;0,"Quá hạn – gọi ngay",IF(J68&lt;=3,"Sắp đến lịch","")))</f>
        <v/>
      </c>
      <c r="L68" s="19"/>
    </row>
    <row r="69" customFormat="false" ht="15" hidden="false" customHeight="false" outlineLevel="0" collapsed="false">
      <c r="A69" s="37"/>
      <c r="B69" s="19"/>
      <c r="C69" s="37"/>
      <c r="D69" s="19"/>
      <c r="E69" s="19"/>
      <c r="F69" s="19"/>
      <c r="G69" s="20"/>
      <c r="H69" s="38"/>
      <c r="I69" s="39" t="str">
        <f aca="false">IF(OR(G69="",H69=""),"",G69+H69)</f>
        <v/>
      </c>
      <c r="J69" s="22" t="str">
        <f aca="true">IF(OR(I69="",F69="Tạm dừng"),"",I69-TODAY())</f>
        <v/>
      </c>
      <c r="K69" s="40" t="str">
        <f aca="false">IF(J69="","",IF(J69&lt;0,"Quá hạn – gọi ngay",IF(J69&lt;=3,"Sắp đến lịch","")))</f>
        <v/>
      </c>
      <c r="L69" s="19"/>
    </row>
    <row r="70" customFormat="false" ht="15" hidden="false" customHeight="false" outlineLevel="0" collapsed="false">
      <c r="A70" s="37"/>
      <c r="B70" s="19"/>
      <c r="C70" s="37"/>
      <c r="D70" s="19"/>
      <c r="E70" s="19"/>
      <c r="F70" s="19"/>
      <c r="G70" s="20"/>
      <c r="H70" s="38"/>
      <c r="I70" s="39" t="str">
        <f aca="false">IF(OR(G70="",H70=""),"",G70+H70)</f>
        <v/>
      </c>
      <c r="J70" s="22" t="str">
        <f aca="true">IF(OR(I70="",F70="Tạm dừng"),"",I70-TODAY())</f>
        <v/>
      </c>
      <c r="K70" s="40" t="str">
        <f aca="false">IF(J70="","",IF(J70&lt;0,"Quá hạn – gọi ngay",IF(J70&lt;=3,"Sắp đến lịch","")))</f>
        <v/>
      </c>
      <c r="L70" s="19"/>
    </row>
    <row r="71" customFormat="false" ht="15" hidden="false" customHeight="false" outlineLevel="0" collapsed="false">
      <c r="A71" s="37"/>
      <c r="B71" s="19"/>
      <c r="C71" s="37"/>
      <c r="D71" s="19"/>
      <c r="E71" s="19"/>
      <c r="F71" s="19"/>
      <c r="G71" s="20"/>
      <c r="H71" s="38"/>
      <c r="I71" s="39" t="str">
        <f aca="false">IF(OR(G71="",H71=""),"",G71+H71)</f>
        <v/>
      </c>
      <c r="J71" s="22" t="str">
        <f aca="true">IF(OR(I71="",F71="Tạm dừng"),"",I71-TODAY())</f>
        <v/>
      </c>
      <c r="K71" s="40" t="str">
        <f aca="false">IF(J71="","",IF(J71&lt;0,"Quá hạn – gọi ngay",IF(J71&lt;=3,"Sắp đến lịch","")))</f>
        <v/>
      </c>
      <c r="L71" s="19"/>
    </row>
    <row r="72" customFormat="false" ht="15" hidden="false" customHeight="false" outlineLevel="0" collapsed="false">
      <c r="A72" s="37"/>
      <c r="B72" s="19"/>
      <c r="C72" s="37"/>
      <c r="D72" s="19"/>
      <c r="E72" s="19"/>
      <c r="F72" s="19"/>
      <c r="G72" s="20"/>
      <c r="H72" s="38"/>
      <c r="I72" s="39" t="str">
        <f aca="false">IF(OR(G72="",H72=""),"",G72+H72)</f>
        <v/>
      </c>
      <c r="J72" s="22" t="str">
        <f aca="true">IF(OR(I72="",F72="Tạm dừng"),"",I72-TODAY())</f>
        <v/>
      </c>
      <c r="K72" s="40" t="str">
        <f aca="false">IF(J72="","",IF(J72&lt;0,"Quá hạn – gọi ngay",IF(J72&lt;=3,"Sắp đến lịch","")))</f>
        <v/>
      </c>
      <c r="L72" s="19"/>
    </row>
    <row r="73" customFormat="false" ht="15" hidden="false" customHeight="false" outlineLevel="0" collapsed="false">
      <c r="A73" s="37"/>
      <c r="B73" s="19"/>
      <c r="C73" s="37"/>
      <c r="D73" s="19"/>
      <c r="E73" s="19"/>
      <c r="F73" s="19"/>
      <c r="G73" s="20"/>
      <c r="H73" s="38"/>
      <c r="I73" s="39" t="str">
        <f aca="false">IF(OR(G73="",H73=""),"",G73+H73)</f>
        <v/>
      </c>
      <c r="J73" s="22" t="str">
        <f aca="true">IF(OR(I73="",F73="Tạm dừng"),"",I73-TODAY())</f>
        <v/>
      </c>
      <c r="K73" s="40" t="str">
        <f aca="false">IF(J73="","",IF(J73&lt;0,"Quá hạn – gọi ngay",IF(J73&lt;=3,"Sắp đến lịch","")))</f>
        <v/>
      </c>
      <c r="L73" s="19"/>
    </row>
    <row r="74" customFormat="false" ht="15" hidden="false" customHeight="false" outlineLevel="0" collapsed="false">
      <c r="A74" s="37"/>
      <c r="B74" s="19"/>
      <c r="C74" s="37"/>
      <c r="D74" s="19"/>
      <c r="E74" s="19"/>
      <c r="F74" s="19"/>
      <c r="G74" s="20"/>
      <c r="H74" s="38"/>
      <c r="I74" s="39" t="str">
        <f aca="false">IF(OR(G74="",H74=""),"",G74+H74)</f>
        <v/>
      </c>
      <c r="J74" s="22" t="str">
        <f aca="true">IF(OR(I74="",F74="Tạm dừng"),"",I74-TODAY())</f>
        <v/>
      </c>
      <c r="K74" s="40" t="str">
        <f aca="false">IF(J74="","",IF(J74&lt;0,"Quá hạn – gọi ngay",IF(J74&lt;=3,"Sắp đến lịch","")))</f>
        <v/>
      </c>
      <c r="L74" s="19"/>
    </row>
    <row r="75" customFormat="false" ht="15" hidden="false" customHeight="false" outlineLevel="0" collapsed="false">
      <c r="A75" s="37"/>
      <c r="B75" s="19"/>
      <c r="C75" s="37"/>
      <c r="D75" s="19"/>
      <c r="E75" s="19"/>
      <c r="F75" s="19"/>
      <c r="G75" s="20"/>
      <c r="H75" s="38"/>
      <c r="I75" s="39" t="str">
        <f aca="false">IF(OR(G75="",H75=""),"",G75+H75)</f>
        <v/>
      </c>
      <c r="J75" s="22" t="str">
        <f aca="true">IF(OR(I75="",F75="Tạm dừng"),"",I75-TODAY())</f>
        <v/>
      </c>
      <c r="K75" s="40" t="str">
        <f aca="false">IF(J75="","",IF(J75&lt;0,"Quá hạn – gọi ngay",IF(J75&lt;=3,"Sắp đến lịch","")))</f>
        <v/>
      </c>
      <c r="L75" s="19"/>
    </row>
    <row r="76" customFormat="false" ht="15" hidden="false" customHeight="false" outlineLevel="0" collapsed="false">
      <c r="A76" s="37"/>
      <c r="B76" s="19"/>
      <c r="C76" s="37"/>
      <c r="D76" s="19"/>
      <c r="E76" s="19"/>
      <c r="F76" s="19"/>
      <c r="G76" s="20"/>
      <c r="H76" s="38"/>
      <c r="I76" s="39" t="str">
        <f aca="false">IF(OR(G76="",H76=""),"",G76+H76)</f>
        <v/>
      </c>
      <c r="J76" s="22" t="str">
        <f aca="true">IF(OR(I76="",F76="Tạm dừng"),"",I76-TODAY())</f>
        <v/>
      </c>
      <c r="K76" s="40" t="str">
        <f aca="false">IF(J76="","",IF(J76&lt;0,"Quá hạn – gọi ngay",IF(J76&lt;=3,"Sắp đến lịch","")))</f>
        <v/>
      </c>
      <c r="L76" s="19"/>
    </row>
    <row r="77" customFormat="false" ht="15" hidden="false" customHeight="false" outlineLevel="0" collapsed="false">
      <c r="A77" s="37"/>
      <c r="B77" s="19"/>
      <c r="C77" s="37"/>
      <c r="D77" s="19"/>
      <c r="E77" s="19"/>
      <c r="F77" s="19"/>
      <c r="G77" s="20"/>
      <c r="H77" s="38"/>
      <c r="I77" s="39" t="str">
        <f aca="false">IF(OR(G77="",H77=""),"",G77+H77)</f>
        <v/>
      </c>
      <c r="J77" s="22" t="str">
        <f aca="true">IF(OR(I77="",F77="Tạm dừng"),"",I77-TODAY())</f>
        <v/>
      </c>
      <c r="K77" s="40" t="str">
        <f aca="false">IF(J77="","",IF(J77&lt;0,"Quá hạn – gọi ngay",IF(J77&lt;=3,"Sắp đến lịch","")))</f>
        <v/>
      </c>
      <c r="L77" s="19"/>
    </row>
    <row r="78" customFormat="false" ht="15" hidden="false" customHeight="false" outlineLevel="0" collapsed="false">
      <c r="A78" s="37"/>
      <c r="B78" s="19"/>
      <c r="C78" s="37"/>
      <c r="D78" s="19"/>
      <c r="E78" s="19"/>
      <c r="F78" s="19"/>
      <c r="G78" s="20"/>
      <c r="H78" s="38"/>
      <c r="I78" s="39" t="str">
        <f aca="false">IF(OR(G78="",H78=""),"",G78+H78)</f>
        <v/>
      </c>
      <c r="J78" s="22" t="str">
        <f aca="true">IF(OR(I78="",F78="Tạm dừng"),"",I78-TODAY())</f>
        <v/>
      </c>
      <c r="K78" s="40" t="str">
        <f aca="false">IF(J78="","",IF(J78&lt;0,"Quá hạn – gọi ngay",IF(J78&lt;=3,"Sắp đến lịch","")))</f>
        <v/>
      </c>
      <c r="L78" s="19"/>
    </row>
    <row r="79" customFormat="false" ht="15" hidden="false" customHeight="false" outlineLevel="0" collapsed="false">
      <c r="A79" s="37"/>
      <c r="B79" s="19"/>
      <c r="C79" s="37"/>
      <c r="D79" s="19"/>
      <c r="E79" s="19"/>
      <c r="F79" s="19"/>
      <c r="G79" s="20"/>
      <c r="H79" s="38"/>
      <c r="I79" s="39" t="str">
        <f aca="false">IF(OR(G79="",H79=""),"",G79+H79)</f>
        <v/>
      </c>
      <c r="J79" s="22" t="str">
        <f aca="true">IF(OR(I79="",F79="Tạm dừng"),"",I79-TODAY())</f>
        <v/>
      </c>
      <c r="K79" s="40" t="str">
        <f aca="false">IF(J79="","",IF(J79&lt;0,"Quá hạn – gọi ngay",IF(J79&lt;=3,"Sắp đến lịch","")))</f>
        <v/>
      </c>
      <c r="L79" s="19"/>
    </row>
    <row r="80" customFormat="false" ht="15" hidden="false" customHeight="false" outlineLevel="0" collapsed="false">
      <c r="A80" s="37"/>
      <c r="B80" s="19"/>
      <c r="C80" s="37"/>
      <c r="D80" s="19"/>
      <c r="E80" s="19"/>
      <c r="F80" s="19"/>
      <c r="G80" s="20"/>
      <c r="H80" s="38"/>
      <c r="I80" s="39" t="str">
        <f aca="false">IF(OR(G80="",H80=""),"",G80+H80)</f>
        <v/>
      </c>
      <c r="J80" s="22" t="str">
        <f aca="true">IF(OR(I80="",F80="Tạm dừng"),"",I80-TODAY())</f>
        <v/>
      </c>
      <c r="K80" s="40" t="str">
        <f aca="false">IF(J80="","",IF(J80&lt;0,"Quá hạn – gọi ngay",IF(J80&lt;=3,"Sắp đến lịch","")))</f>
        <v/>
      </c>
      <c r="L80" s="19"/>
    </row>
    <row r="81" customFormat="false" ht="15" hidden="false" customHeight="false" outlineLevel="0" collapsed="false">
      <c r="A81" s="37"/>
      <c r="B81" s="19"/>
      <c r="C81" s="37"/>
      <c r="D81" s="19"/>
      <c r="E81" s="19"/>
      <c r="F81" s="19"/>
      <c r="G81" s="20"/>
      <c r="H81" s="38"/>
      <c r="I81" s="39" t="str">
        <f aca="false">IF(OR(G81="",H81=""),"",G81+H81)</f>
        <v/>
      </c>
      <c r="J81" s="22" t="str">
        <f aca="true">IF(OR(I81="",F81="Tạm dừng"),"",I81-TODAY())</f>
        <v/>
      </c>
      <c r="K81" s="40" t="str">
        <f aca="false">IF(J81="","",IF(J81&lt;0,"Quá hạn – gọi ngay",IF(J81&lt;=3,"Sắp đến lịch","")))</f>
        <v/>
      </c>
      <c r="L81" s="19"/>
    </row>
    <row r="82" customFormat="false" ht="15" hidden="false" customHeight="false" outlineLevel="0" collapsed="false">
      <c r="A82" s="37"/>
      <c r="B82" s="19"/>
      <c r="C82" s="37"/>
      <c r="D82" s="19"/>
      <c r="E82" s="19"/>
      <c r="F82" s="19"/>
      <c r="G82" s="20"/>
      <c r="H82" s="38"/>
      <c r="I82" s="39" t="str">
        <f aca="false">IF(OR(G82="",H82=""),"",G82+H82)</f>
        <v/>
      </c>
      <c r="J82" s="22" t="str">
        <f aca="true">IF(OR(I82="",F82="Tạm dừng"),"",I82-TODAY())</f>
        <v/>
      </c>
      <c r="K82" s="40" t="str">
        <f aca="false">IF(J82="","",IF(J82&lt;0,"Quá hạn – gọi ngay",IF(J82&lt;=3,"Sắp đến lịch","")))</f>
        <v/>
      </c>
      <c r="L82" s="19"/>
    </row>
    <row r="83" customFormat="false" ht="15" hidden="false" customHeight="false" outlineLevel="0" collapsed="false">
      <c r="A83" s="37"/>
      <c r="B83" s="19"/>
      <c r="C83" s="37"/>
      <c r="D83" s="19"/>
      <c r="E83" s="19"/>
      <c r="F83" s="19"/>
      <c r="G83" s="20"/>
      <c r="H83" s="38"/>
      <c r="I83" s="39" t="str">
        <f aca="false">IF(OR(G83="",H83=""),"",G83+H83)</f>
        <v/>
      </c>
      <c r="J83" s="22" t="str">
        <f aca="true">IF(OR(I83="",F83="Tạm dừng"),"",I83-TODAY())</f>
        <v/>
      </c>
      <c r="K83" s="40" t="str">
        <f aca="false">IF(J83="","",IF(J83&lt;0,"Quá hạn – gọi ngay",IF(J83&lt;=3,"Sắp đến lịch","")))</f>
        <v/>
      </c>
      <c r="L83" s="19"/>
    </row>
    <row r="84" customFormat="false" ht="15" hidden="false" customHeight="false" outlineLevel="0" collapsed="false">
      <c r="A84" s="37"/>
      <c r="B84" s="19"/>
      <c r="C84" s="37"/>
      <c r="D84" s="19"/>
      <c r="E84" s="19"/>
      <c r="F84" s="19"/>
      <c r="G84" s="20"/>
      <c r="H84" s="38"/>
      <c r="I84" s="39" t="str">
        <f aca="false">IF(OR(G84="",H84=""),"",G84+H84)</f>
        <v/>
      </c>
      <c r="J84" s="22" t="str">
        <f aca="true">IF(OR(I84="",F84="Tạm dừng"),"",I84-TODAY())</f>
        <v/>
      </c>
      <c r="K84" s="40" t="str">
        <f aca="false">IF(J84="","",IF(J84&lt;0,"Quá hạn – gọi ngay",IF(J84&lt;=3,"Sắp đến lịch","")))</f>
        <v/>
      </c>
      <c r="L84" s="19"/>
    </row>
    <row r="85" customFormat="false" ht="15" hidden="false" customHeight="false" outlineLevel="0" collapsed="false">
      <c r="A85" s="37"/>
      <c r="B85" s="19"/>
      <c r="C85" s="37"/>
      <c r="D85" s="19"/>
      <c r="E85" s="19"/>
      <c r="F85" s="19"/>
      <c r="G85" s="20"/>
      <c r="H85" s="38"/>
      <c r="I85" s="39" t="str">
        <f aca="false">IF(OR(G85="",H85=""),"",G85+H85)</f>
        <v/>
      </c>
      <c r="J85" s="22" t="str">
        <f aca="true">IF(OR(I85="",F85="Tạm dừng"),"",I85-TODAY())</f>
        <v/>
      </c>
      <c r="K85" s="40" t="str">
        <f aca="false">IF(J85="","",IF(J85&lt;0,"Quá hạn – gọi ngay",IF(J85&lt;=3,"Sắp đến lịch","")))</f>
        <v/>
      </c>
      <c r="L85" s="19"/>
    </row>
    <row r="86" customFormat="false" ht="15" hidden="false" customHeight="false" outlineLevel="0" collapsed="false">
      <c r="A86" s="37"/>
      <c r="B86" s="19"/>
      <c r="C86" s="37"/>
      <c r="D86" s="19"/>
      <c r="E86" s="19"/>
      <c r="F86" s="19"/>
      <c r="G86" s="20"/>
      <c r="H86" s="38"/>
      <c r="I86" s="39" t="str">
        <f aca="false">IF(OR(G86="",H86=""),"",G86+H86)</f>
        <v/>
      </c>
      <c r="J86" s="22" t="str">
        <f aca="true">IF(OR(I86="",F86="Tạm dừng"),"",I86-TODAY())</f>
        <v/>
      </c>
      <c r="K86" s="40" t="str">
        <f aca="false">IF(J86="","",IF(J86&lt;0,"Quá hạn – gọi ngay",IF(J86&lt;=3,"Sắp đến lịch","")))</f>
        <v/>
      </c>
      <c r="L86" s="19"/>
    </row>
    <row r="87" customFormat="false" ht="15" hidden="false" customHeight="false" outlineLevel="0" collapsed="false">
      <c r="A87" s="37"/>
      <c r="B87" s="19"/>
      <c r="C87" s="37"/>
      <c r="D87" s="19"/>
      <c r="E87" s="19"/>
      <c r="F87" s="19"/>
      <c r="G87" s="20"/>
      <c r="H87" s="38"/>
      <c r="I87" s="39" t="str">
        <f aca="false">IF(OR(G87="",H87=""),"",G87+H87)</f>
        <v/>
      </c>
      <c r="J87" s="22" t="str">
        <f aca="true">IF(OR(I87="",F87="Tạm dừng"),"",I87-TODAY())</f>
        <v/>
      </c>
      <c r="K87" s="40" t="str">
        <f aca="false">IF(J87="","",IF(J87&lt;0,"Quá hạn – gọi ngay",IF(J87&lt;=3,"Sắp đến lịch","")))</f>
        <v/>
      </c>
      <c r="L87" s="19"/>
    </row>
    <row r="88" customFormat="false" ht="15" hidden="false" customHeight="false" outlineLevel="0" collapsed="false">
      <c r="A88" s="37"/>
      <c r="B88" s="19"/>
      <c r="C88" s="37"/>
      <c r="D88" s="19"/>
      <c r="E88" s="19"/>
      <c r="F88" s="19"/>
      <c r="G88" s="20"/>
      <c r="H88" s="38"/>
      <c r="I88" s="39" t="str">
        <f aca="false">IF(OR(G88="",H88=""),"",G88+H88)</f>
        <v/>
      </c>
      <c r="J88" s="22" t="str">
        <f aca="true">IF(OR(I88="",F88="Tạm dừng"),"",I88-TODAY())</f>
        <v/>
      </c>
      <c r="K88" s="40" t="str">
        <f aca="false">IF(J88="","",IF(J88&lt;0,"Quá hạn – gọi ngay",IF(J88&lt;=3,"Sắp đến lịch","")))</f>
        <v/>
      </c>
      <c r="L88" s="19"/>
    </row>
    <row r="89" customFormat="false" ht="15" hidden="false" customHeight="false" outlineLevel="0" collapsed="false">
      <c r="A89" s="37"/>
      <c r="B89" s="19"/>
      <c r="C89" s="37"/>
      <c r="D89" s="19"/>
      <c r="E89" s="19"/>
      <c r="F89" s="19"/>
      <c r="G89" s="20"/>
      <c r="H89" s="38"/>
      <c r="I89" s="39" t="str">
        <f aca="false">IF(OR(G89="",H89=""),"",G89+H89)</f>
        <v/>
      </c>
      <c r="J89" s="22" t="str">
        <f aca="true">IF(OR(I89="",F89="Tạm dừng"),"",I89-TODAY())</f>
        <v/>
      </c>
      <c r="K89" s="40" t="str">
        <f aca="false">IF(J89="","",IF(J89&lt;0,"Quá hạn – gọi ngay",IF(J89&lt;=3,"Sắp đến lịch","")))</f>
        <v/>
      </c>
      <c r="L89" s="19"/>
    </row>
    <row r="90" customFormat="false" ht="15" hidden="false" customHeight="false" outlineLevel="0" collapsed="false">
      <c r="A90" s="37"/>
      <c r="B90" s="19"/>
      <c r="C90" s="37"/>
      <c r="D90" s="19"/>
      <c r="E90" s="19"/>
      <c r="F90" s="19"/>
      <c r="G90" s="20"/>
      <c r="H90" s="38"/>
      <c r="I90" s="39" t="str">
        <f aca="false">IF(OR(G90="",H90=""),"",G90+H90)</f>
        <v/>
      </c>
      <c r="J90" s="22" t="str">
        <f aca="true">IF(OR(I90="",F90="Tạm dừng"),"",I90-TODAY())</f>
        <v/>
      </c>
      <c r="K90" s="40" t="str">
        <f aca="false">IF(J90="","",IF(J90&lt;0,"Quá hạn – gọi ngay",IF(J90&lt;=3,"Sắp đến lịch","")))</f>
        <v/>
      </c>
      <c r="L90" s="19"/>
    </row>
    <row r="91" customFormat="false" ht="15" hidden="false" customHeight="false" outlineLevel="0" collapsed="false">
      <c r="A91" s="37"/>
      <c r="B91" s="19"/>
      <c r="C91" s="37"/>
      <c r="D91" s="19"/>
      <c r="E91" s="19"/>
      <c r="F91" s="19"/>
      <c r="G91" s="20"/>
      <c r="H91" s="38"/>
      <c r="I91" s="39" t="str">
        <f aca="false">IF(OR(G91="",H91=""),"",G91+H91)</f>
        <v/>
      </c>
      <c r="J91" s="22" t="str">
        <f aca="true">IF(OR(I91="",F91="Tạm dừng"),"",I91-TODAY())</f>
        <v/>
      </c>
      <c r="K91" s="40" t="str">
        <f aca="false">IF(J91="","",IF(J91&lt;0,"Quá hạn – gọi ngay",IF(J91&lt;=3,"Sắp đến lịch","")))</f>
        <v/>
      </c>
      <c r="L91" s="19"/>
    </row>
    <row r="92" customFormat="false" ht="15" hidden="false" customHeight="false" outlineLevel="0" collapsed="false">
      <c r="A92" s="37"/>
      <c r="B92" s="19"/>
      <c r="C92" s="37"/>
      <c r="D92" s="19"/>
      <c r="E92" s="19"/>
      <c r="F92" s="19"/>
      <c r="G92" s="20"/>
      <c r="H92" s="38"/>
      <c r="I92" s="39" t="str">
        <f aca="false">IF(OR(G92="",H92=""),"",G92+H92)</f>
        <v/>
      </c>
      <c r="J92" s="22" t="str">
        <f aca="true">IF(OR(I92="",F92="Tạm dừng"),"",I92-TODAY())</f>
        <v/>
      </c>
      <c r="K92" s="40" t="str">
        <f aca="false">IF(J92="","",IF(J92&lt;0,"Quá hạn – gọi ngay",IF(J92&lt;=3,"Sắp đến lịch","")))</f>
        <v/>
      </c>
      <c r="L92" s="19"/>
    </row>
    <row r="93" customFormat="false" ht="15" hidden="false" customHeight="false" outlineLevel="0" collapsed="false">
      <c r="A93" s="37"/>
      <c r="B93" s="19"/>
      <c r="C93" s="37"/>
      <c r="D93" s="19"/>
      <c r="E93" s="19"/>
      <c r="F93" s="19"/>
      <c r="G93" s="20"/>
      <c r="H93" s="38"/>
      <c r="I93" s="39" t="str">
        <f aca="false">IF(OR(G93="",H93=""),"",G93+H93)</f>
        <v/>
      </c>
      <c r="J93" s="22" t="str">
        <f aca="true">IF(OR(I93="",F93="Tạm dừng"),"",I93-TODAY())</f>
        <v/>
      </c>
      <c r="K93" s="40" t="str">
        <f aca="false">IF(J93="","",IF(J93&lt;0,"Quá hạn – gọi ngay",IF(J93&lt;=3,"Sắp đến lịch","")))</f>
        <v/>
      </c>
      <c r="L93" s="19"/>
    </row>
    <row r="94" customFormat="false" ht="15" hidden="false" customHeight="false" outlineLevel="0" collapsed="false">
      <c r="A94" s="37"/>
      <c r="B94" s="19"/>
      <c r="C94" s="37"/>
      <c r="D94" s="19"/>
      <c r="E94" s="19"/>
      <c r="F94" s="19"/>
      <c r="G94" s="20"/>
      <c r="H94" s="38"/>
      <c r="I94" s="39" t="str">
        <f aca="false">IF(OR(G94="",H94=""),"",G94+H94)</f>
        <v/>
      </c>
      <c r="J94" s="22" t="str">
        <f aca="true">IF(OR(I94="",F94="Tạm dừng"),"",I94-TODAY())</f>
        <v/>
      </c>
      <c r="K94" s="40" t="str">
        <f aca="false">IF(J94="","",IF(J94&lt;0,"Quá hạn – gọi ngay",IF(J94&lt;=3,"Sắp đến lịch","")))</f>
        <v/>
      </c>
      <c r="L94" s="19"/>
    </row>
    <row r="95" customFormat="false" ht="15" hidden="false" customHeight="false" outlineLevel="0" collapsed="false">
      <c r="A95" s="37"/>
      <c r="B95" s="19"/>
      <c r="C95" s="37"/>
      <c r="D95" s="19"/>
      <c r="E95" s="19"/>
      <c r="F95" s="19"/>
      <c r="G95" s="20"/>
      <c r="H95" s="38"/>
      <c r="I95" s="39" t="str">
        <f aca="false">IF(OR(G95="",H95=""),"",G95+H95)</f>
        <v/>
      </c>
      <c r="J95" s="22" t="str">
        <f aca="true">IF(OR(I95="",F95="Tạm dừng"),"",I95-TODAY())</f>
        <v/>
      </c>
      <c r="K95" s="40" t="str">
        <f aca="false">IF(J95="","",IF(J95&lt;0,"Quá hạn – gọi ngay",IF(J95&lt;=3,"Sắp đến lịch","")))</f>
        <v/>
      </c>
      <c r="L95" s="19"/>
    </row>
    <row r="96" customFormat="false" ht="15" hidden="false" customHeight="false" outlineLevel="0" collapsed="false">
      <c r="A96" s="37"/>
      <c r="B96" s="19"/>
      <c r="C96" s="37"/>
      <c r="D96" s="19"/>
      <c r="E96" s="19"/>
      <c r="F96" s="19"/>
      <c r="G96" s="20"/>
      <c r="H96" s="38"/>
      <c r="I96" s="39" t="str">
        <f aca="false">IF(OR(G96="",H96=""),"",G96+H96)</f>
        <v/>
      </c>
      <c r="J96" s="22" t="str">
        <f aca="true">IF(OR(I96="",F96="Tạm dừng"),"",I96-TODAY())</f>
        <v/>
      </c>
      <c r="K96" s="40" t="str">
        <f aca="false">IF(J96="","",IF(J96&lt;0,"Quá hạn – gọi ngay",IF(J96&lt;=3,"Sắp đến lịch","")))</f>
        <v/>
      </c>
      <c r="L96" s="19"/>
    </row>
    <row r="97" customFormat="false" ht="15" hidden="false" customHeight="false" outlineLevel="0" collapsed="false">
      <c r="A97" s="37"/>
      <c r="B97" s="19"/>
      <c r="C97" s="37"/>
      <c r="D97" s="19"/>
      <c r="E97" s="19"/>
      <c r="F97" s="19"/>
      <c r="G97" s="20"/>
      <c r="H97" s="38"/>
      <c r="I97" s="39" t="str">
        <f aca="false">IF(OR(G97="",H97=""),"",G97+H97)</f>
        <v/>
      </c>
      <c r="J97" s="22" t="str">
        <f aca="true">IF(OR(I97="",F97="Tạm dừng"),"",I97-TODAY())</f>
        <v/>
      </c>
      <c r="K97" s="40" t="str">
        <f aca="false">IF(J97="","",IF(J97&lt;0,"Quá hạn – gọi ngay",IF(J97&lt;=3,"Sắp đến lịch","")))</f>
        <v/>
      </c>
      <c r="L97" s="19"/>
    </row>
    <row r="98" customFormat="false" ht="15" hidden="false" customHeight="false" outlineLevel="0" collapsed="false">
      <c r="A98" s="37"/>
      <c r="B98" s="19"/>
      <c r="C98" s="37"/>
      <c r="D98" s="19"/>
      <c r="E98" s="19"/>
      <c r="F98" s="19"/>
      <c r="G98" s="20"/>
      <c r="H98" s="38"/>
      <c r="I98" s="39" t="str">
        <f aca="false">IF(OR(G98="",H98=""),"",G98+H98)</f>
        <v/>
      </c>
      <c r="J98" s="22" t="str">
        <f aca="true">IF(OR(I98="",F98="Tạm dừng"),"",I98-TODAY())</f>
        <v/>
      </c>
      <c r="K98" s="40" t="str">
        <f aca="false">IF(J98="","",IF(J98&lt;0,"Quá hạn – gọi ngay",IF(J98&lt;=3,"Sắp đến lịch","")))</f>
        <v/>
      </c>
      <c r="L98" s="19"/>
    </row>
    <row r="99" customFormat="false" ht="15" hidden="false" customHeight="false" outlineLevel="0" collapsed="false">
      <c r="A99" s="37"/>
      <c r="B99" s="19"/>
      <c r="C99" s="37"/>
      <c r="D99" s="19"/>
      <c r="E99" s="19"/>
      <c r="F99" s="19"/>
      <c r="G99" s="20"/>
      <c r="H99" s="38"/>
      <c r="I99" s="39" t="str">
        <f aca="false">IF(OR(G99="",H99=""),"",G99+H99)</f>
        <v/>
      </c>
      <c r="J99" s="22" t="str">
        <f aca="true">IF(OR(I99="",F99="Tạm dừng"),"",I99-TODAY())</f>
        <v/>
      </c>
      <c r="K99" s="40" t="str">
        <f aca="false">IF(J99="","",IF(J99&lt;0,"Quá hạn – gọi ngay",IF(J99&lt;=3,"Sắp đến lịch","")))</f>
        <v/>
      </c>
      <c r="L99" s="19"/>
    </row>
    <row r="100" customFormat="false" ht="15" hidden="false" customHeight="false" outlineLevel="0" collapsed="false">
      <c r="A100" s="37"/>
      <c r="B100" s="19"/>
      <c r="C100" s="37"/>
      <c r="D100" s="19"/>
      <c r="E100" s="19"/>
      <c r="F100" s="19"/>
      <c r="G100" s="20"/>
      <c r="H100" s="38"/>
      <c r="I100" s="39" t="str">
        <f aca="false">IF(OR(G100="",H100=""),"",G100+H100)</f>
        <v/>
      </c>
      <c r="J100" s="22" t="str">
        <f aca="true">IF(OR(I100="",F100="Tạm dừng"),"",I100-TODAY())</f>
        <v/>
      </c>
      <c r="K100" s="40" t="str">
        <f aca="false">IF(J100="","",IF(J100&lt;0,"Quá hạn – gọi ngay",IF(J100&lt;=3,"Sắp đến lịch","")))</f>
        <v/>
      </c>
      <c r="L100" s="19"/>
    </row>
    <row r="101" customFormat="false" ht="15" hidden="false" customHeight="false" outlineLevel="0" collapsed="false">
      <c r="A101" s="37"/>
      <c r="B101" s="19"/>
      <c r="C101" s="37"/>
      <c r="D101" s="19"/>
      <c r="E101" s="19"/>
      <c r="F101" s="19"/>
      <c r="G101" s="20"/>
      <c r="H101" s="38"/>
      <c r="I101" s="39" t="str">
        <f aca="false">IF(OR(G101="",H101=""),"",G101+H101)</f>
        <v/>
      </c>
      <c r="J101" s="22" t="str">
        <f aca="true">IF(OR(I101="",F101="Tạm dừng"),"",I101-TODAY())</f>
        <v/>
      </c>
      <c r="K101" s="40" t="str">
        <f aca="false">IF(J101="","",IF(J101&lt;0,"Quá hạn – gọi ngay",IF(J101&lt;=3,"Sắp đến lịch","")))</f>
        <v/>
      </c>
      <c r="L101" s="19"/>
    </row>
    <row r="102" customFormat="false" ht="15" hidden="false" customHeight="false" outlineLevel="0" collapsed="false">
      <c r="A102" s="37"/>
      <c r="B102" s="19"/>
      <c r="C102" s="37"/>
      <c r="D102" s="19"/>
      <c r="E102" s="19"/>
      <c r="F102" s="19"/>
      <c r="G102" s="20"/>
      <c r="H102" s="38"/>
      <c r="I102" s="39" t="str">
        <f aca="false">IF(OR(G102="",H102=""),"",G102+H102)</f>
        <v/>
      </c>
      <c r="J102" s="22" t="str">
        <f aca="true">IF(OR(I102="",F102="Tạm dừng"),"",I102-TODAY())</f>
        <v/>
      </c>
      <c r="K102" s="40" t="str">
        <f aca="false">IF(J102="","",IF(J102&lt;0,"Quá hạn – gọi ngay",IF(J102&lt;=3,"Sắp đến lịch","")))</f>
        <v/>
      </c>
      <c r="L102" s="19"/>
    </row>
    <row r="103" customFormat="false" ht="15" hidden="false" customHeight="false" outlineLevel="0" collapsed="false">
      <c r="A103" s="37"/>
      <c r="B103" s="19"/>
      <c r="C103" s="37"/>
      <c r="D103" s="19"/>
      <c r="E103" s="19"/>
      <c r="F103" s="19"/>
      <c r="G103" s="20"/>
      <c r="H103" s="38"/>
      <c r="I103" s="39" t="str">
        <f aca="false">IF(OR(G103="",H103=""),"",G103+H103)</f>
        <v/>
      </c>
      <c r="J103" s="22" t="str">
        <f aca="true">IF(OR(I103="",F103="Tạm dừng"),"",I103-TODAY())</f>
        <v/>
      </c>
      <c r="K103" s="40" t="str">
        <f aca="false">IF(J103="","",IF(J103&lt;0,"Quá hạn – gọi ngay",IF(J103&lt;=3,"Sắp đến lịch","")))</f>
        <v/>
      </c>
      <c r="L103" s="19"/>
    </row>
    <row r="104" customFormat="false" ht="15" hidden="false" customHeight="false" outlineLevel="0" collapsed="false">
      <c r="A104" s="37"/>
      <c r="B104" s="19"/>
      <c r="C104" s="37"/>
      <c r="D104" s="19"/>
      <c r="E104" s="19"/>
      <c r="F104" s="19"/>
      <c r="G104" s="20"/>
      <c r="H104" s="38"/>
      <c r="I104" s="39" t="str">
        <f aca="false">IF(OR(G104="",H104=""),"",G104+H104)</f>
        <v/>
      </c>
      <c r="J104" s="22" t="str">
        <f aca="true">IF(OR(I104="",F104="Tạm dừng"),"",I104-TODAY())</f>
        <v/>
      </c>
      <c r="K104" s="40" t="str">
        <f aca="false">IF(J104="","",IF(J104&lt;0,"Quá hạn – gọi ngay",IF(J104&lt;=3,"Sắp đến lịch","")))</f>
        <v/>
      </c>
      <c r="L104" s="19"/>
    </row>
    <row r="105" customFormat="false" ht="15" hidden="false" customHeight="false" outlineLevel="0" collapsed="false">
      <c r="A105" s="37"/>
      <c r="B105" s="19"/>
      <c r="C105" s="37"/>
      <c r="D105" s="19"/>
      <c r="E105" s="19"/>
      <c r="F105" s="19"/>
      <c r="G105" s="20"/>
      <c r="H105" s="38"/>
      <c r="I105" s="39" t="str">
        <f aca="false">IF(OR(G105="",H105=""),"",G105+H105)</f>
        <v/>
      </c>
      <c r="J105" s="22" t="str">
        <f aca="true">IF(OR(I105="",F105="Tạm dừng"),"",I105-TODAY())</f>
        <v/>
      </c>
      <c r="K105" s="40" t="str">
        <f aca="false">IF(J105="","",IF(J105&lt;0,"Quá hạn – gọi ngay",IF(J105&lt;=3,"Sắp đến lịch","")))</f>
        <v/>
      </c>
      <c r="L105" s="19"/>
    </row>
    <row r="106" customFormat="false" ht="15" hidden="false" customHeight="false" outlineLevel="0" collapsed="false">
      <c r="A106" s="37"/>
      <c r="B106" s="19"/>
      <c r="C106" s="37"/>
      <c r="D106" s="19"/>
      <c r="E106" s="19"/>
      <c r="F106" s="19"/>
      <c r="G106" s="20"/>
      <c r="H106" s="38"/>
      <c r="I106" s="39" t="str">
        <f aca="false">IF(OR(G106="",H106=""),"",G106+H106)</f>
        <v/>
      </c>
      <c r="J106" s="22" t="str">
        <f aca="true">IF(OR(I106="",F106="Tạm dừng"),"",I106-TODAY())</f>
        <v/>
      </c>
      <c r="K106" s="40" t="str">
        <f aca="false">IF(J106="","",IF(J106&lt;0,"Quá hạn – gọi ngay",IF(J106&lt;=3,"Sắp đến lịch","")))</f>
        <v/>
      </c>
      <c r="L106" s="19"/>
    </row>
    <row r="107" customFormat="false" ht="15" hidden="false" customHeight="false" outlineLevel="0" collapsed="false">
      <c r="A107" s="37"/>
      <c r="B107" s="19"/>
      <c r="C107" s="37"/>
      <c r="D107" s="19"/>
      <c r="E107" s="19"/>
      <c r="F107" s="19"/>
      <c r="G107" s="20"/>
      <c r="H107" s="38"/>
      <c r="I107" s="39" t="str">
        <f aca="false">IF(OR(G107="",H107=""),"",G107+H107)</f>
        <v/>
      </c>
      <c r="J107" s="22" t="str">
        <f aca="true">IF(OR(I107="",F107="Tạm dừng"),"",I107-TODAY())</f>
        <v/>
      </c>
      <c r="K107" s="40" t="str">
        <f aca="false">IF(J107="","",IF(J107&lt;0,"Quá hạn – gọi ngay",IF(J107&lt;=3,"Sắp đến lịch","")))</f>
        <v/>
      </c>
      <c r="L107" s="19"/>
    </row>
    <row r="108" customFormat="false" ht="15" hidden="false" customHeight="false" outlineLevel="0" collapsed="false">
      <c r="A108" s="37"/>
      <c r="B108" s="19"/>
      <c r="C108" s="37"/>
      <c r="D108" s="19"/>
      <c r="E108" s="19"/>
      <c r="F108" s="19"/>
      <c r="G108" s="20"/>
      <c r="H108" s="38"/>
      <c r="I108" s="39" t="str">
        <f aca="false">IF(OR(G108="",H108=""),"",G108+H108)</f>
        <v/>
      </c>
      <c r="J108" s="22" t="str">
        <f aca="true">IF(OR(I108="",F108="Tạm dừng"),"",I108-TODAY())</f>
        <v/>
      </c>
      <c r="K108" s="40" t="str">
        <f aca="false">IF(J108="","",IF(J108&lt;0,"Quá hạn – gọi ngay",IF(J108&lt;=3,"Sắp đến lịch","")))</f>
        <v/>
      </c>
      <c r="L108" s="19"/>
    </row>
    <row r="109" customFormat="false" ht="15" hidden="false" customHeight="false" outlineLevel="0" collapsed="false">
      <c r="A109" s="37"/>
      <c r="B109" s="19"/>
      <c r="C109" s="37"/>
      <c r="D109" s="19"/>
      <c r="E109" s="19"/>
      <c r="F109" s="19"/>
      <c r="G109" s="20"/>
      <c r="H109" s="38"/>
      <c r="I109" s="39" t="str">
        <f aca="false">IF(OR(G109="",H109=""),"",G109+H109)</f>
        <v/>
      </c>
      <c r="J109" s="22" t="str">
        <f aca="true">IF(OR(I109="",F109="Tạm dừng"),"",I109-TODAY())</f>
        <v/>
      </c>
      <c r="K109" s="40" t="str">
        <f aca="false">IF(J109="","",IF(J109&lt;0,"Quá hạn – gọi ngay",IF(J109&lt;=3,"Sắp đến lịch","")))</f>
        <v/>
      </c>
      <c r="L109" s="19"/>
    </row>
    <row r="110" customFormat="false" ht="15" hidden="false" customHeight="false" outlineLevel="0" collapsed="false">
      <c r="A110" s="37"/>
      <c r="B110" s="19"/>
      <c r="C110" s="37"/>
      <c r="D110" s="19"/>
      <c r="E110" s="19"/>
      <c r="F110" s="19"/>
      <c r="G110" s="20"/>
      <c r="H110" s="38"/>
      <c r="I110" s="39" t="str">
        <f aca="false">IF(OR(G110="",H110=""),"",G110+H110)</f>
        <v/>
      </c>
      <c r="J110" s="22" t="str">
        <f aca="true">IF(OR(I110="",F110="Tạm dừng"),"",I110-TODAY())</f>
        <v/>
      </c>
      <c r="K110" s="40" t="str">
        <f aca="false">IF(J110="","",IF(J110&lt;0,"Quá hạn – gọi ngay",IF(J110&lt;=3,"Sắp đến lịch","")))</f>
        <v/>
      </c>
      <c r="L110" s="19"/>
    </row>
    <row r="111" customFormat="false" ht="15" hidden="false" customHeight="false" outlineLevel="0" collapsed="false">
      <c r="A111" s="37"/>
      <c r="B111" s="19"/>
      <c r="C111" s="37"/>
      <c r="D111" s="19"/>
      <c r="E111" s="19"/>
      <c r="F111" s="19"/>
      <c r="G111" s="20"/>
      <c r="H111" s="38"/>
      <c r="I111" s="39" t="str">
        <f aca="false">IF(OR(G111="",H111=""),"",G111+H111)</f>
        <v/>
      </c>
      <c r="J111" s="22" t="str">
        <f aca="true">IF(OR(I111="",F111="Tạm dừng"),"",I111-TODAY())</f>
        <v/>
      </c>
      <c r="K111" s="40" t="str">
        <f aca="false">IF(J111="","",IF(J111&lt;0,"Quá hạn – gọi ngay",IF(J111&lt;=3,"Sắp đến lịch","")))</f>
        <v/>
      </c>
      <c r="L111" s="19"/>
    </row>
    <row r="112" customFormat="false" ht="15" hidden="false" customHeight="false" outlineLevel="0" collapsed="false">
      <c r="A112" s="37"/>
      <c r="B112" s="19"/>
      <c r="C112" s="37"/>
      <c r="D112" s="19"/>
      <c r="E112" s="19"/>
      <c r="F112" s="19"/>
      <c r="G112" s="20"/>
      <c r="H112" s="38"/>
      <c r="I112" s="39" t="str">
        <f aca="false">IF(OR(G112="",H112=""),"",G112+H112)</f>
        <v/>
      </c>
      <c r="J112" s="22" t="str">
        <f aca="true">IF(OR(I112="",F112="Tạm dừng"),"",I112-TODAY())</f>
        <v/>
      </c>
      <c r="K112" s="40" t="str">
        <f aca="false">IF(J112="","",IF(J112&lt;0,"Quá hạn – gọi ngay",IF(J112&lt;=3,"Sắp đến lịch","")))</f>
        <v/>
      </c>
      <c r="L112" s="19"/>
    </row>
    <row r="113" customFormat="false" ht="15" hidden="false" customHeight="false" outlineLevel="0" collapsed="false">
      <c r="A113" s="37"/>
      <c r="B113" s="19"/>
      <c r="C113" s="37"/>
      <c r="D113" s="19"/>
      <c r="E113" s="19"/>
      <c r="F113" s="19"/>
      <c r="G113" s="20"/>
      <c r="H113" s="38"/>
      <c r="I113" s="39" t="str">
        <f aca="false">IF(OR(G113="",H113=""),"",G113+H113)</f>
        <v/>
      </c>
      <c r="J113" s="22" t="str">
        <f aca="true">IF(OR(I113="",F113="Tạm dừng"),"",I113-TODAY())</f>
        <v/>
      </c>
      <c r="K113" s="40" t="str">
        <f aca="false">IF(J113="","",IF(J113&lt;0,"Quá hạn – gọi ngay",IF(J113&lt;=3,"Sắp đến lịch","")))</f>
        <v/>
      </c>
      <c r="L113" s="19"/>
    </row>
    <row r="114" customFormat="false" ht="15" hidden="false" customHeight="false" outlineLevel="0" collapsed="false">
      <c r="A114" s="37"/>
      <c r="B114" s="19"/>
      <c r="C114" s="37"/>
      <c r="D114" s="19"/>
      <c r="E114" s="19"/>
      <c r="F114" s="19"/>
      <c r="G114" s="20"/>
      <c r="H114" s="38"/>
      <c r="I114" s="39" t="str">
        <f aca="false">IF(OR(G114="",H114=""),"",G114+H114)</f>
        <v/>
      </c>
      <c r="J114" s="22" t="str">
        <f aca="true">IF(OR(I114="",F114="Tạm dừng"),"",I114-TODAY())</f>
        <v/>
      </c>
      <c r="K114" s="40" t="str">
        <f aca="false">IF(J114="","",IF(J114&lt;0,"Quá hạn – gọi ngay",IF(J114&lt;=3,"Sắp đến lịch","")))</f>
        <v/>
      </c>
      <c r="L114" s="19"/>
    </row>
    <row r="115" customFormat="false" ht="15" hidden="false" customHeight="false" outlineLevel="0" collapsed="false">
      <c r="A115" s="37"/>
      <c r="B115" s="19"/>
      <c r="C115" s="37"/>
      <c r="D115" s="19"/>
      <c r="E115" s="19"/>
      <c r="F115" s="19"/>
      <c r="G115" s="20"/>
      <c r="H115" s="38"/>
      <c r="I115" s="39" t="str">
        <f aca="false">IF(OR(G115="",H115=""),"",G115+H115)</f>
        <v/>
      </c>
      <c r="J115" s="22" t="str">
        <f aca="true">IF(OR(I115="",F115="Tạm dừng"),"",I115-TODAY())</f>
        <v/>
      </c>
      <c r="K115" s="40" t="str">
        <f aca="false">IF(J115="","",IF(J115&lt;0,"Quá hạn – gọi ngay",IF(J115&lt;=3,"Sắp đến lịch","")))</f>
        <v/>
      </c>
      <c r="L115" s="19"/>
    </row>
    <row r="116" customFormat="false" ht="15" hidden="false" customHeight="false" outlineLevel="0" collapsed="false">
      <c r="A116" s="37"/>
      <c r="B116" s="19"/>
      <c r="C116" s="37"/>
      <c r="D116" s="19"/>
      <c r="E116" s="19"/>
      <c r="F116" s="19"/>
      <c r="G116" s="20"/>
      <c r="H116" s="38"/>
      <c r="I116" s="39" t="str">
        <f aca="false">IF(OR(G116="",H116=""),"",G116+H116)</f>
        <v/>
      </c>
      <c r="J116" s="22" t="str">
        <f aca="true">IF(OR(I116="",F116="Tạm dừng"),"",I116-TODAY())</f>
        <v/>
      </c>
      <c r="K116" s="40" t="str">
        <f aca="false">IF(J116="","",IF(J116&lt;0,"Quá hạn – gọi ngay",IF(J116&lt;=3,"Sắp đến lịch","")))</f>
        <v/>
      </c>
      <c r="L116" s="19"/>
    </row>
    <row r="117" customFormat="false" ht="15" hidden="false" customHeight="false" outlineLevel="0" collapsed="false">
      <c r="A117" s="37"/>
      <c r="B117" s="19"/>
      <c r="C117" s="37"/>
      <c r="D117" s="19"/>
      <c r="E117" s="19"/>
      <c r="F117" s="19"/>
      <c r="G117" s="20"/>
      <c r="H117" s="38"/>
      <c r="I117" s="39" t="str">
        <f aca="false">IF(OR(G117="",H117=""),"",G117+H117)</f>
        <v/>
      </c>
      <c r="J117" s="22" t="str">
        <f aca="true">IF(OR(I117="",F117="Tạm dừng"),"",I117-TODAY())</f>
        <v/>
      </c>
      <c r="K117" s="40" t="str">
        <f aca="false">IF(J117="","",IF(J117&lt;0,"Quá hạn – gọi ngay",IF(J117&lt;=3,"Sắp đến lịch","")))</f>
        <v/>
      </c>
      <c r="L117" s="19"/>
    </row>
    <row r="118" customFormat="false" ht="15" hidden="false" customHeight="false" outlineLevel="0" collapsed="false">
      <c r="A118" s="37"/>
      <c r="B118" s="19"/>
      <c r="C118" s="37"/>
      <c r="D118" s="19"/>
      <c r="E118" s="19"/>
      <c r="F118" s="19"/>
      <c r="G118" s="20"/>
      <c r="H118" s="38"/>
      <c r="I118" s="39" t="str">
        <f aca="false">IF(OR(G118="",H118=""),"",G118+H118)</f>
        <v/>
      </c>
      <c r="J118" s="22" t="str">
        <f aca="true">IF(OR(I118="",F118="Tạm dừng"),"",I118-TODAY())</f>
        <v/>
      </c>
      <c r="K118" s="40" t="str">
        <f aca="false">IF(J118="","",IF(J118&lt;0,"Quá hạn – gọi ngay",IF(J118&lt;=3,"Sắp đến lịch","")))</f>
        <v/>
      </c>
      <c r="L118" s="19"/>
    </row>
    <row r="119" customFormat="false" ht="15" hidden="false" customHeight="false" outlineLevel="0" collapsed="false">
      <c r="A119" s="37"/>
      <c r="B119" s="19"/>
      <c r="C119" s="37"/>
      <c r="D119" s="19"/>
      <c r="E119" s="19"/>
      <c r="F119" s="19"/>
      <c r="G119" s="20"/>
      <c r="H119" s="38"/>
      <c r="I119" s="39" t="str">
        <f aca="false">IF(OR(G119="",H119=""),"",G119+H119)</f>
        <v/>
      </c>
      <c r="J119" s="22" t="str">
        <f aca="true">IF(OR(I119="",F119="Tạm dừng"),"",I119-TODAY())</f>
        <v/>
      </c>
      <c r="K119" s="40" t="str">
        <f aca="false">IF(J119="","",IF(J119&lt;0,"Quá hạn – gọi ngay",IF(J119&lt;=3,"Sắp đến lịch","")))</f>
        <v/>
      </c>
      <c r="L119" s="19"/>
    </row>
    <row r="120" customFormat="false" ht="15" hidden="false" customHeight="false" outlineLevel="0" collapsed="false">
      <c r="A120" s="37"/>
      <c r="B120" s="19"/>
      <c r="C120" s="37"/>
      <c r="D120" s="19"/>
      <c r="E120" s="19"/>
      <c r="F120" s="19"/>
      <c r="G120" s="20"/>
      <c r="H120" s="38"/>
      <c r="I120" s="39" t="str">
        <f aca="false">IF(OR(G120="",H120=""),"",G120+H120)</f>
        <v/>
      </c>
      <c r="J120" s="22" t="str">
        <f aca="true">IF(OR(I120="",F120="Tạm dừng"),"",I120-TODAY())</f>
        <v/>
      </c>
      <c r="K120" s="40" t="str">
        <f aca="false">IF(J120="","",IF(J120&lt;0,"Quá hạn – gọi ngay",IF(J120&lt;=3,"Sắp đến lịch","")))</f>
        <v/>
      </c>
      <c r="L120" s="19"/>
    </row>
    <row r="121" customFormat="false" ht="15" hidden="false" customHeight="false" outlineLevel="0" collapsed="false">
      <c r="A121" s="37"/>
      <c r="B121" s="19"/>
      <c r="C121" s="37"/>
      <c r="D121" s="19"/>
      <c r="E121" s="19"/>
      <c r="F121" s="19"/>
      <c r="G121" s="20"/>
      <c r="H121" s="38"/>
      <c r="I121" s="39" t="str">
        <f aca="false">IF(OR(G121="",H121=""),"",G121+H121)</f>
        <v/>
      </c>
      <c r="J121" s="22" t="str">
        <f aca="true">IF(OR(I121="",F121="Tạm dừng"),"",I121-TODAY())</f>
        <v/>
      </c>
      <c r="K121" s="40" t="str">
        <f aca="false">IF(J121="","",IF(J121&lt;0,"Quá hạn – gọi ngay",IF(J121&lt;=3,"Sắp đến lịch","")))</f>
        <v/>
      </c>
      <c r="L121" s="19"/>
    </row>
    <row r="122" customFormat="false" ht="15" hidden="false" customHeight="false" outlineLevel="0" collapsed="false">
      <c r="A122" s="37"/>
      <c r="B122" s="19"/>
      <c r="C122" s="37"/>
      <c r="D122" s="19"/>
      <c r="E122" s="19"/>
      <c r="F122" s="19"/>
      <c r="G122" s="20"/>
      <c r="H122" s="38"/>
      <c r="I122" s="39" t="str">
        <f aca="false">IF(OR(G122="",H122=""),"",G122+H122)</f>
        <v/>
      </c>
      <c r="J122" s="22" t="str">
        <f aca="true">IF(OR(I122="",F122="Tạm dừng"),"",I122-TODAY())</f>
        <v/>
      </c>
      <c r="K122" s="40" t="str">
        <f aca="false">IF(J122="","",IF(J122&lt;0,"Quá hạn – gọi ngay",IF(J122&lt;=3,"Sắp đến lịch","")))</f>
        <v/>
      </c>
      <c r="L122" s="19"/>
    </row>
    <row r="123" customFormat="false" ht="15" hidden="false" customHeight="false" outlineLevel="0" collapsed="false">
      <c r="A123" s="37"/>
      <c r="B123" s="19"/>
      <c r="C123" s="37"/>
      <c r="D123" s="19"/>
      <c r="E123" s="19"/>
      <c r="F123" s="19"/>
      <c r="G123" s="20"/>
      <c r="H123" s="38"/>
      <c r="I123" s="39" t="str">
        <f aca="false">IF(OR(G123="",H123=""),"",G123+H123)</f>
        <v/>
      </c>
      <c r="J123" s="22" t="str">
        <f aca="true">IF(OR(I123="",F123="Tạm dừng"),"",I123-TODAY())</f>
        <v/>
      </c>
      <c r="K123" s="40" t="str">
        <f aca="false">IF(J123="","",IF(J123&lt;0,"Quá hạn – gọi ngay",IF(J123&lt;=3,"Sắp đến lịch","")))</f>
        <v/>
      </c>
      <c r="L123" s="19"/>
    </row>
    <row r="124" customFormat="false" ht="15" hidden="false" customHeight="false" outlineLevel="0" collapsed="false">
      <c r="A124" s="37"/>
      <c r="B124" s="19"/>
      <c r="C124" s="37"/>
      <c r="D124" s="19"/>
      <c r="E124" s="19"/>
      <c r="F124" s="19"/>
      <c r="G124" s="20"/>
      <c r="H124" s="38"/>
      <c r="I124" s="39" t="str">
        <f aca="false">IF(OR(G124="",H124=""),"",G124+H124)</f>
        <v/>
      </c>
      <c r="J124" s="22" t="str">
        <f aca="true">IF(OR(I124="",F124="Tạm dừng"),"",I124-TODAY())</f>
        <v/>
      </c>
      <c r="K124" s="40" t="str">
        <f aca="false">IF(J124="","",IF(J124&lt;0,"Quá hạn – gọi ngay",IF(J124&lt;=3,"Sắp đến lịch","")))</f>
        <v/>
      </c>
      <c r="L124" s="19"/>
    </row>
    <row r="125" customFormat="false" ht="15" hidden="false" customHeight="false" outlineLevel="0" collapsed="false">
      <c r="A125" s="37"/>
      <c r="B125" s="19"/>
      <c r="C125" s="37"/>
      <c r="D125" s="19"/>
      <c r="E125" s="19"/>
      <c r="F125" s="19"/>
      <c r="G125" s="20"/>
      <c r="H125" s="38"/>
      <c r="I125" s="39" t="str">
        <f aca="false">IF(OR(G125="",H125=""),"",G125+H125)</f>
        <v/>
      </c>
      <c r="J125" s="22" t="str">
        <f aca="true">IF(OR(I125="",F125="Tạm dừng"),"",I125-TODAY())</f>
        <v/>
      </c>
      <c r="K125" s="40" t="str">
        <f aca="false">IF(J125="","",IF(J125&lt;0,"Quá hạn – gọi ngay",IF(J125&lt;=3,"Sắp đến lịch","")))</f>
        <v/>
      </c>
      <c r="L125" s="19"/>
    </row>
    <row r="126" customFormat="false" ht="15" hidden="false" customHeight="false" outlineLevel="0" collapsed="false">
      <c r="A126" s="37"/>
      <c r="B126" s="19"/>
      <c r="C126" s="37"/>
      <c r="D126" s="19"/>
      <c r="E126" s="19"/>
      <c r="F126" s="19"/>
      <c r="G126" s="20"/>
      <c r="H126" s="38"/>
      <c r="I126" s="39" t="str">
        <f aca="false">IF(OR(G126="",H126=""),"",G126+H126)</f>
        <v/>
      </c>
      <c r="J126" s="22" t="str">
        <f aca="true">IF(OR(I126="",F126="Tạm dừng"),"",I126-TODAY())</f>
        <v/>
      </c>
      <c r="K126" s="40" t="str">
        <f aca="false">IF(J126="","",IF(J126&lt;0,"Quá hạn – gọi ngay",IF(J126&lt;=3,"Sắp đến lịch","")))</f>
        <v/>
      </c>
      <c r="L126" s="19"/>
    </row>
    <row r="127" customFormat="false" ht="15" hidden="false" customHeight="false" outlineLevel="0" collapsed="false">
      <c r="A127" s="37"/>
      <c r="B127" s="19"/>
      <c r="C127" s="37"/>
      <c r="D127" s="19"/>
      <c r="E127" s="19"/>
      <c r="F127" s="19"/>
      <c r="G127" s="20"/>
      <c r="H127" s="38"/>
      <c r="I127" s="39" t="str">
        <f aca="false">IF(OR(G127="",H127=""),"",G127+H127)</f>
        <v/>
      </c>
      <c r="J127" s="22" t="str">
        <f aca="true">IF(OR(I127="",F127="Tạm dừng"),"",I127-TODAY())</f>
        <v/>
      </c>
      <c r="K127" s="40" t="str">
        <f aca="false">IF(J127="","",IF(J127&lt;0,"Quá hạn – gọi ngay",IF(J127&lt;=3,"Sắp đến lịch","")))</f>
        <v/>
      </c>
      <c r="L127" s="19"/>
    </row>
    <row r="128" customFormat="false" ht="15" hidden="false" customHeight="false" outlineLevel="0" collapsed="false">
      <c r="A128" s="37"/>
      <c r="B128" s="19"/>
      <c r="C128" s="37"/>
      <c r="D128" s="19"/>
      <c r="E128" s="19"/>
      <c r="F128" s="19"/>
      <c r="G128" s="20"/>
      <c r="H128" s="38"/>
      <c r="I128" s="39" t="str">
        <f aca="false">IF(OR(G128="",H128=""),"",G128+H128)</f>
        <v/>
      </c>
      <c r="J128" s="22" t="str">
        <f aca="true">IF(OR(I128="",F128="Tạm dừng"),"",I128-TODAY())</f>
        <v/>
      </c>
      <c r="K128" s="40" t="str">
        <f aca="false">IF(J128="","",IF(J128&lt;0,"Quá hạn – gọi ngay",IF(J128&lt;=3,"Sắp đến lịch","")))</f>
        <v/>
      </c>
      <c r="L128" s="19"/>
    </row>
    <row r="129" customFormat="false" ht="15" hidden="false" customHeight="false" outlineLevel="0" collapsed="false">
      <c r="A129" s="37"/>
      <c r="B129" s="19"/>
      <c r="C129" s="37"/>
      <c r="D129" s="19"/>
      <c r="E129" s="19"/>
      <c r="F129" s="19"/>
      <c r="G129" s="20"/>
      <c r="H129" s="38"/>
      <c r="I129" s="39" t="str">
        <f aca="false">IF(OR(G129="",H129=""),"",G129+H129)</f>
        <v/>
      </c>
      <c r="J129" s="22" t="str">
        <f aca="true">IF(OR(I129="",F129="Tạm dừng"),"",I129-TODAY())</f>
        <v/>
      </c>
      <c r="K129" s="40" t="str">
        <f aca="false">IF(J129="","",IF(J129&lt;0,"Quá hạn – gọi ngay",IF(J129&lt;=3,"Sắp đến lịch","")))</f>
        <v/>
      </c>
      <c r="L129" s="19"/>
    </row>
    <row r="130" customFormat="false" ht="15" hidden="false" customHeight="false" outlineLevel="0" collapsed="false">
      <c r="A130" s="37"/>
      <c r="B130" s="19"/>
      <c r="C130" s="37"/>
      <c r="D130" s="19"/>
      <c r="E130" s="19"/>
      <c r="F130" s="19"/>
      <c r="G130" s="20"/>
      <c r="H130" s="38"/>
      <c r="I130" s="39" t="str">
        <f aca="false">IF(OR(G130="",H130=""),"",G130+H130)</f>
        <v/>
      </c>
      <c r="J130" s="22" t="str">
        <f aca="true">IF(OR(I130="",F130="Tạm dừng"),"",I130-TODAY())</f>
        <v/>
      </c>
      <c r="K130" s="40" t="str">
        <f aca="false">IF(J130="","",IF(J130&lt;0,"Quá hạn – gọi ngay",IF(J130&lt;=3,"Sắp đến lịch","")))</f>
        <v/>
      </c>
      <c r="L130" s="19"/>
    </row>
    <row r="131" customFormat="false" ht="15" hidden="false" customHeight="false" outlineLevel="0" collapsed="false">
      <c r="A131" s="37"/>
      <c r="B131" s="19"/>
      <c r="C131" s="37"/>
      <c r="D131" s="19"/>
      <c r="E131" s="19"/>
      <c r="F131" s="19"/>
      <c r="G131" s="20"/>
      <c r="H131" s="38"/>
      <c r="I131" s="39" t="str">
        <f aca="false">IF(OR(G131="",H131=""),"",G131+H131)</f>
        <v/>
      </c>
      <c r="J131" s="22" t="str">
        <f aca="true">IF(OR(I131="",F131="Tạm dừng"),"",I131-TODAY())</f>
        <v/>
      </c>
      <c r="K131" s="40" t="str">
        <f aca="false">IF(J131="","",IF(J131&lt;0,"Quá hạn – gọi ngay",IF(J131&lt;=3,"Sắp đến lịch","")))</f>
        <v/>
      </c>
      <c r="L131" s="19"/>
    </row>
    <row r="132" customFormat="false" ht="15" hidden="false" customHeight="false" outlineLevel="0" collapsed="false">
      <c r="A132" s="37"/>
      <c r="B132" s="19"/>
      <c r="C132" s="37"/>
      <c r="D132" s="19"/>
      <c r="E132" s="19"/>
      <c r="F132" s="19"/>
      <c r="G132" s="20"/>
      <c r="H132" s="38"/>
      <c r="I132" s="39" t="str">
        <f aca="false">IF(OR(G132="",H132=""),"",G132+H132)</f>
        <v/>
      </c>
      <c r="J132" s="22" t="str">
        <f aca="true">IF(OR(I132="",F132="Tạm dừng"),"",I132-TODAY())</f>
        <v/>
      </c>
      <c r="K132" s="40" t="str">
        <f aca="false">IF(J132="","",IF(J132&lt;0,"Quá hạn – gọi ngay",IF(J132&lt;=3,"Sắp đến lịch","")))</f>
        <v/>
      </c>
      <c r="L132" s="19"/>
    </row>
    <row r="133" customFormat="false" ht="15" hidden="false" customHeight="false" outlineLevel="0" collapsed="false">
      <c r="A133" s="37"/>
      <c r="B133" s="19"/>
      <c r="C133" s="37"/>
      <c r="D133" s="19"/>
      <c r="E133" s="19"/>
      <c r="F133" s="19"/>
      <c r="G133" s="20"/>
      <c r="H133" s="38"/>
      <c r="I133" s="39" t="str">
        <f aca="false">IF(OR(G133="",H133=""),"",G133+H133)</f>
        <v/>
      </c>
      <c r="J133" s="22" t="str">
        <f aca="true">IF(OR(I133="",F133="Tạm dừng"),"",I133-TODAY())</f>
        <v/>
      </c>
      <c r="K133" s="40" t="str">
        <f aca="false">IF(J133="","",IF(J133&lt;0,"Quá hạn – gọi ngay",IF(J133&lt;=3,"Sắp đến lịch","")))</f>
        <v/>
      </c>
      <c r="L133" s="19"/>
    </row>
    <row r="134" customFormat="false" ht="15" hidden="false" customHeight="false" outlineLevel="0" collapsed="false">
      <c r="A134" s="37"/>
      <c r="B134" s="19"/>
      <c r="C134" s="37"/>
      <c r="D134" s="19"/>
      <c r="E134" s="19"/>
      <c r="F134" s="19"/>
      <c r="G134" s="20"/>
      <c r="H134" s="38"/>
      <c r="I134" s="39" t="str">
        <f aca="false">IF(OR(G134="",H134=""),"",G134+H134)</f>
        <v/>
      </c>
      <c r="J134" s="22" t="str">
        <f aca="true">IF(OR(I134="",F134="Tạm dừng"),"",I134-TODAY())</f>
        <v/>
      </c>
      <c r="K134" s="40" t="str">
        <f aca="false">IF(J134="","",IF(J134&lt;0,"Quá hạn – gọi ngay",IF(J134&lt;=3,"Sắp đến lịch","")))</f>
        <v/>
      </c>
      <c r="L134" s="19"/>
    </row>
    <row r="135" customFormat="false" ht="15" hidden="false" customHeight="false" outlineLevel="0" collapsed="false">
      <c r="A135" s="37"/>
      <c r="B135" s="19"/>
      <c r="C135" s="37"/>
      <c r="D135" s="19"/>
      <c r="E135" s="19"/>
      <c r="F135" s="19"/>
      <c r="G135" s="20"/>
      <c r="H135" s="38"/>
      <c r="I135" s="39" t="str">
        <f aca="false">IF(OR(G135="",H135=""),"",G135+H135)</f>
        <v/>
      </c>
      <c r="J135" s="22" t="str">
        <f aca="true">IF(OR(I135="",F135="Tạm dừng"),"",I135-TODAY())</f>
        <v/>
      </c>
      <c r="K135" s="40" t="str">
        <f aca="false">IF(J135="","",IF(J135&lt;0,"Quá hạn – gọi ngay",IF(J135&lt;=3,"Sắp đến lịch","")))</f>
        <v/>
      </c>
      <c r="L135" s="19"/>
    </row>
    <row r="136" customFormat="false" ht="15" hidden="false" customHeight="false" outlineLevel="0" collapsed="false">
      <c r="A136" s="37"/>
      <c r="B136" s="19"/>
      <c r="C136" s="37"/>
      <c r="D136" s="19"/>
      <c r="E136" s="19"/>
      <c r="F136" s="19"/>
      <c r="G136" s="20"/>
      <c r="H136" s="38"/>
      <c r="I136" s="39" t="str">
        <f aca="false">IF(OR(G136="",H136=""),"",G136+H136)</f>
        <v/>
      </c>
      <c r="J136" s="22" t="str">
        <f aca="true">IF(OR(I136="",F136="Tạm dừng"),"",I136-TODAY())</f>
        <v/>
      </c>
      <c r="K136" s="40" t="str">
        <f aca="false">IF(J136="","",IF(J136&lt;0,"Quá hạn – gọi ngay",IF(J136&lt;=3,"Sắp đến lịch","")))</f>
        <v/>
      </c>
      <c r="L136" s="19"/>
    </row>
    <row r="137" customFormat="false" ht="15" hidden="false" customHeight="false" outlineLevel="0" collapsed="false">
      <c r="A137" s="37"/>
      <c r="B137" s="19"/>
      <c r="C137" s="37"/>
      <c r="D137" s="19"/>
      <c r="E137" s="19"/>
      <c r="F137" s="19"/>
      <c r="G137" s="20"/>
      <c r="H137" s="38"/>
      <c r="I137" s="39" t="str">
        <f aca="false">IF(OR(G137="",H137=""),"",G137+H137)</f>
        <v/>
      </c>
      <c r="J137" s="22" t="str">
        <f aca="true">IF(OR(I137="",F137="Tạm dừng"),"",I137-TODAY())</f>
        <v/>
      </c>
      <c r="K137" s="40" t="str">
        <f aca="false">IF(J137="","",IF(J137&lt;0,"Quá hạn – gọi ngay",IF(J137&lt;=3,"Sắp đến lịch","")))</f>
        <v/>
      </c>
      <c r="L137" s="19"/>
    </row>
    <row r="138" customFormat="false" ht="15" hidden="false" customHeight="false" outlineLevel="0" collapsed="false">
      <c r="A138" s="37"/>
      <c r="B138" s="19"/>
      <c r="C138" s="37"/>
      <c r="D138" s="19"/>
      <c r="E138" s="19"/>
      <c r="F138" s="19"/>
      <c r="G138" s="20"/>
      <c r="H138" s="38"/>
      <c r="I138" s="39" t="str">
        <f aca="false">IF(OR(G138="",H138=""),"",G138+H138)</f>
        <v/>
      </c>
      <c r="J138" s="22" t="str">
        <f aca="true">IF(OR(I138="",F138="Tạm dừng"),"",I138-TODAY())</f>
        <v/>
      </c>
      <c r="K138" s="40" t="str">
        <f aca="false">IF(J138="","",IF(J138&lt;0,"Quá hạn – gọi ngay",IF(J138&lt;=3,"Sắp đến lịch","")))</f>
        <v/>
      </c>
      <c r="L138" s="19"/>
    </row>
    <row r="139" customFormat="false" ht="15" hidden="false" customHeight="false" outlineLevel="0" collapsed="false">
      <c r="A139" s="37"/>
      <c r="B139" s="19"/>
      <c r="C139" s="37"/>
      <c r="D139" s="19"/>
      <c r="E139" s="19"/>
      <c r="F139" s="19"/>
      <c r="G139" s="20"/>
      <c r="H139" s="38"/>
      <c r="I139" s="39" t="str">
        <f aca="false">IF(OR(G139="",H139=""),"",G139+H139)</f>
        <v/>
      </c>
      <c r="J139" s="22" t="str">
        <f aca="true">IF(OR(I139="",F139="Tạm dừng"),"",I139-TODAY())</f>
        <v/>
      </c>
      <c r="K139" s="40" t="str">
        <f aca="false">IF(J139="","",IF(J139&lt;0,"Quá hạn – gọi ngay",IF(J139&lt;=3,"Sắp đến lịch","")))</f>
        <v/>
      </c>
      <c r="L139" s="19"/>
    </row>
    <row r="140" customFormat="false" ht="15" hidden="false" customHeight="false" outlineLevel="0" collapsed="false">
      <c r="A140" s="37"/>
      <c r="B140" s="19"/>
      <c r="C140" s="37"/>
      <c r="D140" s="19"/>
      <c r="E140" s="19"/>
      <c r="F140" s="19"/>
      <c r="G140" s="20"/>
      <c r="H140" s="38"/>
      <c r="I140" s="39" t="str">
        <f aca="false">IF(OR(G140="",H140=""),"",G140+H140)</f>
        <v/>
      </c>
      <c r="J140" s="22" t="str">
        <f aca="true">IF(OR(I140="",F140="Tạm dừng"),"",I140-TODAY())</f>
        <v/>
      </c>
      <c r="K140" s="40" t="str">
        <f aca="false">IF(J140="","",IF(J140&lt;0,"Quá hạn – gọi ngay",IF(J140&lt;=3,"Sắp đến lịch","")))</f>
        <v/>
      </c>
      <c r="L140" s="19"/>
    </row>
    <row r="141" customFormat="false" ht="15" hidden="false" customHeight="false" outlineLevel="0" collapsed="false">
      <c r="A141" s="37"/>
      <c r="B141" s="19"/>
      <c r="C141" s="37"/>
      <c r="D141" s="19"/>
      <c r="E141" s="19"/>
      <c r="F141" s="19"/>
      <c r="G141" s="20"/>
      <c r="H141" s="38"/>
      <c r="I141" s="39" t="str">
        <f aca="false">IF(OR(G141="",H141=""),"",G141+H141)</f>
        <v/>
      </c>
      <c r="J141" s="22" t="str">
        <f aca="true">IF(OR(I141="",F141="Tạm dừng"),"",I141-TODAY())</f>
        <v/>
      </c>
      <c r="K141" s="40" t="str">
        <f aca="false">IF(J141="","",IF(J141&lt;0,"Quá hạn – gọi ngay",IF(J141&lt;=3,"Sắp đến lịch","")))</f>
        <v/>
      </c>
      <c r="L141" s="19"/>
    </row>
    <row r="142" customFormat="false" ht="15" hidden="false" customHeight="false" outlineLevel="0" collapsed="false">
      <c r="A142" s="37"/>
      <c r="B142" s="19"/>
      <c r="C142" s="37"/>
      <c r="D142" s="19"/>
      <c r="E142" s="19"/>
      <c r="F142" s="19"/>
      <c r="G142" s="20"/>
      <c r="H142" s="38"/>
      <c r="I142" s="39" t="str">
        <f aca="false">IF(OR(G142="",H142=""),"",G142+H142)</f>
        <v/>
      </c>
      <c r="J142" s="22" t="str">
        <f aca="true">IF(OR(I142="",F142="Tạm dừng"),"",I142-TODAY())</f>
        <v/>
      </c>
      <c r="K142" s="40" t="str">
        <f aca="false">IF(J142="","",IF(J142&lt;0,"Quá hạn – gọi ngay",IF(J142&lt;=3,"Sắp đến lịch","")))</f>
        <v/>
      </c>
      <c r="L142" s="19"/>
    </row>
    <row r="143" customFormat="false" ht="15" hidden="false" customHeight="false" outlineLevel="0" collapsed="false">
      <c r="A143" s="37"/>
      <c r="B143" s="19"/>
      <c r="C143" s="37"/>
      <c r="D143" s="19"/>
      <c r="E143" s="19"/>
      <c r="F143" s="19"/>
      <c r="G143" s="20"/>
      <c r="H143" s="38"/>
      <c r="I143" s="39" t="str">
        <f aca="false">IF(OR(G143="",H143=""),"",G143+H143)</f>
        <v/>
      </c>
      <c r="J143" s="22" t="str">
        <f aca="true">IF(OR(I143="",F143="Tạm dừng"),"",I143-TODAY())</f>
        <v/>
      </c>
      <c r="K143" s="40" t="str">
        <f aca="false">IF(J143="","",IF(J143&lt;0,"Quá hạn – gọi ngay",IF(J143&lt;=3,"Sắp đến lịch","")))</f>
        <v/>
      </c>
      <c r="L143" s="19"/>
    </row>
    <row r="144" customFormat="false" ht="15" hidden="false" customHeight="false" outlineLevel="0" collapsed="false">
      <c r="A144" s="37"/>
      <c r="B144" s="19"/>
      <c r="C144" s="37"/>
      <c r="D144" s="19"/>
      <c r="E144" s="19"/>
      <c r="F144" s="19"/>
      <c r="G144" s="20"/>
      <c r="H144" s="38"/>
      <c r="I144" s="39" t="str">
        <f aca="false">IF(OR(G144="",H144=""),"",G144+H144)</f>
        <v/>
      </c>
      <c r="J144" s="22" t="str">
        <f aca="true">IF(OR(I144="",F144="Tạm dừng"),"",I144-TODAY())</f>
        <v/>
      </c>
      <c r="K144" s="40" t="str">
        <f aca="false">IF(J144="","",IF(J144&lt;0,"Quá hạn – gọi ngay",IF(J144&lt;=3,"Sắp đến lịch","")))</f>
        <v/>
      </c>
      <c r="L144" s="19"/>
    </row>
    <row r="145" customFormat="false" ht="15" hidden="false" customHeight="false" outlineLevel="0" collapsed="false">
      <c r="A145" s="37"/>
      <c r="B145" s="19"/>
      <c r="C145" s="37"/>
      <c r="D145" s="19"/>
      <c r="E145" s="19"/>
      <c r="F145" s="19"/>
      <c r="G145" s="20"/>
      <c r="H145" s="38"/>
      <c r="I145" s="39" t="str">
        <f aca="false">IF(OR(G145="",H145=""),"",G145+H145)</f>
        <v/>
      </c>
      <c r="J145" s="22" t="str">
        <f aca="true">IF(OR(I145="",F145="Tạm dừng"),"",I145-TODAY())</f>
        <v/>
      </c>
      <c r="K145" s="40" t="str">
        <f aca="false">IF(J145="","",IF(J145&lt;0,"Quá hạn – gọi ngay",IF(J145&lt;=3,"Sắp đến lịch","")))</f>
        <v/>
      </c>
      <c r="L145" s="19"/>
    </row>
    <row r="146" customFormat="false" ht="15" hidden="false" customHeight="false" outlineLevel="0" collapsed="false">
      <c r="A146" s="37"/>
      <c r="B146" s="19"/>
      <c r="C146" s="37"/>
      <c r="D146" s="19"/>
      <c r="E146" s="19"/>
      <c r="F146" s="19"/>
      <c r="G146" s="20"/>
      <c r="H146" s="38"/>
      <c r="I146" s="39" t="str">
        <f aca="false">IF(OR(G146="",H146=""),"",G146+H146)</f>
        <v/>
      </c>
      <c r="J146" s="22" t="str">
        <f aca="true">IF(OR(I146="",F146="Tạm dừng"),"",I146-TODAY())</f>
        <v/>
      </c>
      <c r="K146" s="40" t="str">
        <f aca="false">IF(J146="","",IF(J146&lt;0,"Quá hạn – gọi ngay",IF(J146&lt;=3,"Sắp đến lịch","")))</f>
        <v/>
      </c>
      <c r="L146" s="19"/>
    </row>
    <row r="147" customFormat="false" ht="15" hidden="false" customHeight="false" outlineLevel="0" collapsed="false">
      <c r="A147" s="37"/>
      <c r="B147" s="19"/>
      <c r="C147" s="37"/>
      <c r="D147" s="19"/>
      <c r="E147" s="19"/>
      <c r="F147" s="19"/>
      <c r="G147" s="20"/>
      <c r="H147" s="38"/>
      <c r="I147" s="39" t="str">
        <f aca="false">IF(OR(G147="",H147=""),"",G147+H147)</f>
        <v/>
      </c>
      <c r="J147" s="22" t="str">
        <f aca="true">IF(OR(I147="",F147="Tạm dừng"),"",I147-TODAY())</f>
        <v/>
      </c>
      <c r="K147" s="40" t="str">
        <f aca="false">IF(J147="","",IF(J147&lt;0,"Quá hạn – gọi ngay",IF(J147&lt;=3,"Sắp đến lịch","")))</f>
        <v/>
      </c>
      <c r="L147" s="19"/>
    </row>
    <row r="148" customFormat="false" ht="15" hidden="false" customHeight="false" outlineLevel="0" collapsed="false">
      <c r="A148" s="37"/>
      <c r="B148" s="19"/>
      <c r="C148" s="37"/>
      <c r="D148" s="19"/>
      <c r="E148" s="19"/>
      <c r="F148" s="19"/>
      <c r="G148" s="20"/>
      <c r="H148" s="38"/>
      <c r="I148" s="39" t="str">
        <f aca="false">IF(OR(G148="",H148=""),"",G148+H148)</f>
        <v/>
      </c>
      <c r="J148" s="22" t="str">
        <f aca="true">IF(OR(I148="",F148="Tạm dừng"),"",I148-TODAY())</f>
        <v/>
      </c>
      <c r="K148" s="40" t="str">
        <f aca="false">IF(J148="","",IF(J148&lt;0,"Quá hạn – gọi ngay",IF(J148&lt;=3,"Sắp đến lịch","")))</f>
        <v/>
      </c>
      <c r="L148" s="19"/>
    </row>
    <row r="149" customFormat="false" ht="15" hidden="false" customHeight="false" outlineLevel="0" collapsed="false">
      <c r="A149" s="37"/>
      <c r="B149" s="19"/>
      <c r="C149" s="37"/>
      <c r="D149" s="19"/>
      <c r="E149" s="19"/>
      <c r="F149" s="19"/>
      <c r="G149" s="20"/>
      <c r="H149" s="38"/>
      <c r="I149" s="39" t="str">
        <f aca="false">IF(OR(G149="",H149=""),"",G149+H149)</f>
        <v/>
      </c>
      <c r="J149" s="22" t="str">
        <f aca="true">IF(OR(I149="",F149="Tạm dừng"),"",I149-TODAY())</f>
        <v/>
      </c>
      <c r="K149" s="40" t="str">
        <f aca="false">IF(J149="","",IF(J149&lt;0,"Quá hạn – gọi ngay",IF(J149&lt;=3,"Sắp đến lịch","")))</f>
        <v/>
      </c>
      <c r="L149" s="19"/>
    </row>
    <row r="150" customFormat="false" ht="15" hidden="false" customHeight="false" outlineLevel="0" collapsed="false">
      <c r="A150" s="37"/>
      <c r="B150" s="19"/>
      <c r="C150" s="37"/>
      <c r="D150" s="19"/>
      <c r="E150" s="19"/>
      <c r="F150" s="19"/>
      <c r="G150" s="20"/>
      <c r="H150" s="38"/>
      <c r="I150" s="39" t="str">
        <f aca="false">IF(OR(G150="",H150=""),"",G150+H150)</f>
        <v/>
      </c>
      <c r="J150" s="22" t="str">
        <f aca="true">IF(OR(I150="",F150="Tạm dừng"),"",I150-TODAY())</f>
        <v/>
      </c>
      <c r="K150" s="40" t="str">
        <f aca="false">IF(J150="","",IF(J150&lt;0,"Quá hạn – gọi ngay",IF(J150&lt;=3,"Sắp đến lịch","")))</f>
        <v/>
      </c>
      <c r="L150" s="19"/>
    </row>
    <row r="151" customFormat="false" ht="15" hidden="false" customHeight="false" outlineLevel="0" collapsed="false">
      <c r="A151" s="37"/>
      <c r="B151" s="19"/>
      <c r="C151" s="37"/>
      <c r="D151" s="19"/>
      <c r="E151" s="19"/>
      <c r="F151" s="19"/>
      <c r="G151" s="20"/>
      <c r="H151" s="38"/>
      <c r="I151" s="39" t="str">
        <f aca="false">IF(OR(G151="",H151=""),"",G151+H151)</f>
        <v/>
      </c>
      <c r="J151" s="22" t="str">
        <f aca="true">IF(OR(I151="",F151="Tạm dừng"),"",I151-TODAY())</f>
        <v/>
      </c>
      <c r="K151" s="40" t="str">
        <f aca="false">IF(J151="","",IF(J151&lt;0,"Quá hạn – gọi ngay",IF(J151&lt;=3,"Sắp đến lịch","")))</f>
        <v/>
      </c>
      <c r="L151" s="19"/>
    </row>
    <row r="152" customFormat="false" ht="15" hidden="false" customHeight="false" outlineLevel="0" collapsed="false">
      <c r="A152" s="37"/>
      <c r="B152" s="19"/>
      <c r="C152" s="37"/>
      <c r="D152" s="19"/>
      <c r="E152" s="19"/>
      <c r="F152" s="19"/>
      <c r="G152" s="20"/>
      <c r="H152" s="38"/>
      <c r="I152" s="39" t="str">
        <f aca="false">IF(OR(G152="",H152=""),"",G152+H152)</f>
        <v/>
      </c>
      <c r="J152" s="22" t="str">
        <f aca="true">IF(OR(I152="",F152="Tạm dừng"),"",I152-TODAY())</f>
        <v/>
      </c>
      <c r="K152" s="40" t="str">
        <f aca="false">IF(J152="","",IF(J152&lt;0,"Quá hạn – gọi ngay",IF(J152&lt;=3,"Sắp đến lịch","")))</f>
        <v/>
      </c>
      <c r="L152" s="19"/>
    </row>
    <row r="153" customFormat="false" ht="15" hidden="false" customHeight="false" outlineLevel="0" collapsed="false">
      <c r="A153" s="37"/>
      <c r="B153" s="19"/>
      <c r="C153" s="37"/>
      <c r="D153" s="19"/>
      <c r="E153" s="19"/>
      <c r="F153" s="19"/>
      <c r="G153" s="20"/>
      <c r="H153" s="38"/>
      <c r="I153" s="39" t="str">
        <f aca="false">IF(OR(G153="",H153=""),"",G153+H153)</f>
        <v/>
      </c>
      <c r="J153" s="22" t="str">
        <f aca="true">IF(OR(I153="",F153="Tạm dừng"),"",I153-TODAY())</f>
        <v/>
      </c>
      <c r="K153" s="40" t="str">
        <f aca="false">IF(J153="","",IF(J153&lt;0,"Quá hạn – gọi ngay",IF(J153&lt;=3,"Sắp đến lịch","")))</f>
        <v/>
      </c>
      <c r="L153" s="19"/>
    </row>
    <row r="154" customFormat="false" ht="15" hidden="false" customHeight="false" outlineLevel="0" collapsed="false">
      <c r="A154" s="37"/>
      <c r="B154" s="19"/>
      <c r="C154" s="37"/>
      <c r="D154" s="19"/>
      <c r="E154" s="19"/>
      <c r="F154" s="19"/>
      <c r="G154" s="20"/>
      <c r="H154" s="38"/>
      <c r="I154" s="39" t="str">
        <f aca="false">IF(OR(G154="",H154=""),"",G154+H154)</f>
        <v/>
      </c>
      <c r="J154" s="22" t="str">
        <f aca="true">IF(OR(I154="",F154="Tạm dừng"),"",I154-TODAY())</f>
        <v/>
      </c>
      <c r="K154" s="40" t="str">
        <f aca="false">IF(J154="","",IF(J154&lt;0,"Quá hạn – gọi ngay",IF(J154&lt;=3,"Sắp đến lịch","")))</f>
        <v/>
      </c>
      <c r="L154" s="19"/>
    </row>
    <row r="155" customFormat="false" ht="15" hidden="false" customHeight="false" outlineLevel="0" collapsed="false">
      <c r="A155" s="37"/>
      <c r="B155" s="19"/>
      <c r="C155" s="37"/>
      <c r="D155" s="19"/>
      <c r="E155" s="19"/>
      <c r="F155" s="19"/>
      <c r="G155" s="20"/>
      <c r="H155" s="38"/>
      <c r="I155" s="39" t="str">
        <f aca="false">IF(OR(G155="",H155=""),"",G155+H155)</f>
        <v/>
      </c>
      <c r="J155" s="22" t="str">
        <f aca="true">IF(OR(I155="",F155="Tạm dừng"),"",I155-TODAY())</f>
        <v/>
      </c>
      <c r="K155" s="40" t="str">
        <f aca="false">IF(J155="","",IF(J155&lt;0,"Quá hạn – gọi ngay",IF(J155&lt;=3,"Sắp đến lịch","")))</f>
        <v/>
      </c>
      <c r="L155" s="19"/>
    </row>
    <row r="156" customFormat="false" ht="15" hidden="false" customHeight="false" outlineLevel="0" collapsed="false">
      <c r="A156" s="37"/>
      <c r="B156" s="19"/>
      <c r="C156" s="37"/>
      <c r="D156" s="19"/>
      <c r="E156" s="19"/>
      <c r="F156" s="19"/>
      <c r="G156" s="20"/>
      <c r="H156" s="38"/>
      <c r="I156" s="39" t="str">
        <f aca="false">IF(OR(G156="",H156=""),"",G156+H156)</f>
        <v/>
      </c>
      <c r="J156" s="22" t="str">
        <f aca="true">IF(OR(I156="",F156="Tạm dừng"),"",I156-TODAY())</f>
        <v/>
      </c>
      <c r="K156" s="40" t="str">
        <f aca="false">IF(J156="","",IF(J156&lt;0,"Quá hạn – gọi ngay",IF(J156&lt;=3,"Sắp đến lịch","")))</f>
        <v/>
      </c>
      <c r="L156" s="19"/>
    </row>
    <row r="157" customFormat="false" ht="15" hidden="false" customHeight="false" outlineLevel="0" collapsed="false">
      <c r="A157" s="37"/>
      <c r="B157" s="19"/>
      <c r="C157" s="37"/>
      <c r="D157" s="19"/>
      <c r="E157" s="19"/>
      <c r="F157" s="19"/>
      <c r="G157" s="20"/>
      <c r="H157" s="38"/>
      <c r="I157" s="39" t="str">
        <f aca="false">IF(OR(G157="",H157=""),"",G157+H157)</f>
        <v/>
      </c>
      <c r="J157" s="22" t="str">
        <f aca="true">IF(OR(I157="",F157="Tạm dừng"),"",I157-TODAY())</f>
        <v/>
      </c>
      <c r="K157" s="40" t="str">
        <f aca="false">IF(J157="","",IF(J157&lt;0,"Quá hạn – gọi ngay",IF(J157&lt;=3,"Sắp đến lịch","")))</f>
        <v/>
      </c>
      <c r="L157" s="19"/>
    </row>
    <row r="158" customFormat="false" ht="15" hidden="false" customHeight="false" outlineLevel="0" collapsed="false">
      <c r="A158" s="37"/>
      <c r="B158" s="19"/>
      <c r="C158" s="37"/>
      <c r="D158" s="19"/>
      <c r="E158" s="19"/>
      <c r="F158" s="19"/>
      <c r="G158" s="20"/>
      <c r="H158" s="38"/>
      <c r="I158" s="39" t="str">
        <f aca="false">IF(OR(G158="",H158=""),"",G158+H158)</f>
        <v/>
      </c>
      <c r="J158" s="22" t="str">
        <f aca="true">IF(OR(I158="",F158="Tạm dừng"),"",I158-TODAY())</f>
        <v/>
      </c>
      <c r="K158" s="40" t="str">
        <f aca="false">IF(J158="","",IF(J158&lt;0,"Quá hạn – gọi ngay",IF(J158&lt;=3,"Sắp đến lịch","")))</f>
        <v/>
      </c>
      <c r="L158" s="19"/>
    </row>
    <row r="159" customFormat="false" ht="15" hidden="false" customHeight="false" outlineLevel="0" collapsed="false">
      <c r="A159" s="37"/>
      <c r="B159" s="19"/>
      <c r="C159" s="37"/>
      <c r="D159" s="19"/>
      <c r="E159" s="19"/>
      <c r="F159" s="19"/>
      <c r="G159" s="20"/>
      <c r="H159" s="38"/>
      <c r="I159" s="39" t="str">
        <f aca="false">IF(OR(G159="",H159=""),"",G159+H159)</f>
        <v/>
      </c>
      <c r="J159" s="22" t="str">
        <f aca="true">IF(OR(I159="",F159="Tạm dừng"),"",I159-TODAY())</f>
        <v/>
      </c>
      <c r="K159" s="40" t="str">
        <f aca="false">IF(J159="","",IF(J159&lt;0,"Quá hạn – gọi ngay",IF(J159&lt;=3,"Sắp đến lịch","")))</f>
        <v/>
      </c>
      <c r="L159" s="19"/>
    </row>
    <row r="160" customFormat="false" ht="15" hidden="false" customHeight="false" outlineLevel="0" collapsed="false">
      <c r="A160" s="37"/>
      <c r="B160" s="19"/>
      <c r="C160" s="37"/>
      <c r="D160" s="19"/>
      <c r="E160" s="19"/>
      <c r="F160" s="19"/>
      <c r="G160" s="20"/>
      <c r="H160" s="38"/>
      <c r="I160" s="39" t="str">
        <f aca="false">IF(OR(G160="",H160=""),"",G160+H160)</f>
        <v/>
      </c>
      <c r="J160" s="22" t="str">
        <f aca="true">IF(OR(I160="",F160="Tạm dừng"),"",I160-TODAY())</f>
        <v/>
      </c>
      <c r="K160" s="40" t="str">
        <f aca="false">IF(J160="","",IF(J160&lt;0,"Quá hạn – gọi ngay",IF(J160&lt;=3,"Sắp đến lịch","")))</f>
        <v/>
      </c>
      <c r="L160" s="19"/>
    </row>
    <row r="161" customFormat="false" ht="15" hidden="false" customHeight="false" outlineLevel="0" collapsed="false">
      <c r="A161" s="37"/>
      <c r="B161" s="19"/>
      <c r="C161" s="37"/>
      <c r="D161" s="19"/>
      <c r="E161" s="19"/>
      <c r="F161" s="19"/>
      <c r="G161" s="20"/>
      <c r="H161" s="38"/>
      <c r="I161" s="39" t="str">
        <f aca="false">IF(OR(G161="",H161=""),"",G161+H161)</f>
        <v/>
      </c>
      <c r="J161" s="22" t="str">
        <f aca="true">IF(OR(I161="",F161="Tạm dừng"),"",I161-TODAY())</f>
        <v/>
      </c>
      <c r="K161" s="40" t="str">
        <f aca="false">IF(J161="","",IF(J161&lt;0,"Quá hạn – gọi ngay",IF(J161&lt;=3,"Sắp đến lịch","")))</f>
        <v/>
      </c>
      <c r="L161" s="19"/>
    </row>
    <row r="162" customFormat="false" ht="15" hidden="false" customHeight="false" outlineLevel="0" collapsed="false">
      <c r="A162" s="37"/>
      <c r="B162" s="19"/>
      <c r="C162" s="37"/>
      <c r="D162" s="19"/>
      <c r="E162" s="19"/>
      <c r="F162" s="19"/>
      <c r="G162" s="20"/>
      <c r="H162" s="38"/>
      <c r="I162" s="39" t="str">
        <f aca="false">IF(OR(G162="",H162=""),"",G162+H162)</f>
        <v/>
      </c>
      <c r="J162" s="22" t="str">
        <f aca="true">IF(OR(I162="",F162="Tạm dừng"),"",I162-TODAY())</f>
        <v/>
      </c>
      <c r="K162" s="40" t="str">
        <f aca="false">IF(J162="","",IF(J162&lt;0,"Quá hạn – gọi ngay",IF(J162&lt;=3,"Sắp đến lịch","")))</f>
        <v/>
      </c>
      <c r="L162" s="19"/>
    </row>
    <row r="163" customFormat="false" ht="15" hidden="false" customHeight="false" outlineLevel="0" collapsed="false">
      <c r="A163" s="37"/>
      <c r="B163" s="19"/>
      <c r="C163" s="37"/>
      <c r="D163" s="19"/>
      <c r="E163" s="19"/>
      <c r="F163" s="19"/>
      <c r="G163" s="20"/>
      <c r="H163" s="38"/>
      <c r="I163" s="39" t="str">
        <f aca="false">IF(OR(G163="",H163=""),"",G163+H163)</f>
        <v/>
      </c>
      <c r="J163" s="22" t="str">
        <f aca="true">IF(OR(I163="",F163="Tạm dừng"),"",I163-TODAY())</f>
        <v/>
      </c>
      <c r="K163" s="40" t="str">
        <f aca="false">IF(J163="","",IF(J163&lt;0,"Quá hạn – gọi ngay",IF(J163&lt;=3,"Sắp đến lịch","")))</f>
        <v/>
      </c>
      <c r="L163" s="19"/>
    </row>
    <row r="164" customFormat="false" ht="15" hidden="false" customHeight="false" outlineLevel="0" collapsed="false">
      <c r="A164" s="37"/>
      <c r="B164" s="19"/>
      <c r="C164" s="37"/>
      <c r="D164" s="19"/>
      <c r="E164" s="19"/>
      <c r="F164" s="19"/>
      <c r="G164" s="20"/>
      <c r="H164" s="38"/>
      <c r="I164" s="39" t="str">
        <f aca="false">IF(OR(G164="",H164=""),"",G164+H164)</f>
        <v/>
      </c>
      <c r="J164" s="22" t="str">
        <f aca="true">IF(OR(I164="",F164="Tạm dừng"),"",I164-TODAY())</f>
        <v/>
      </c>
      <c r="K164" s="40" t="str">
        <f aca="false">IF(J164="","",IF(J164&lt;0,"Quá hạn – gọi ngay",IF(J164&lt;=3,"Sắp đến lịch","")))</f>
        <v/>
      </c>
      <c r="L164" s="19"/>
    </row>
    <row r="165" customFormat="false" ht="15" hidden="false" customHeight="false" outlineLevel="0" collapsed="false">
      <c r="A165" s="37"/>
      <c r="B165" s="19"/>
      <c r="C165" s="37"/>
      <c r="D165" s="19"/>
      <c r="E165" s="19"/>
      <c r="F165" s="19"/>
      <c r="G165" s="20"/>
      <c r="H165" s="38"/>
      <c r="I165" s="39" t="str">
        <f aca="false">IF(OR(G165="",H165=""),"",G165+H165)</f>
        <v/>
      </c>
      <c r="J165" s="22" t="str">
        <f aca="true">IF(OR(I165="",F165="Tạm dừng"),"",I165-TODAY())</f>
        <v/>
      </c>
      <c r="K165" s="40" t="str">
        <f aca="false">IF(J165="","",IF(J165&lt;0,"Quá hạn – gọi ngay",IF(J165&lt;=3,"Sắp đến lịch","")))</f>
        <v/>
      </c>
      <c r="L165" s="19"/>
    </row>
    <row r="166" customFormat="false" ht="15" hidden="false" customHeight="false" outlineLevel="0" collapsed="false">
      <c r="A166" s="37"/>
      <c r="B166" s="19"/>
      <c r="C166" s="37"/>
      <c r="D166" s="19"/>
      <c r="E166" s="19"/>
      <c r="F166" s="19"/>
      <c r="G166" s="20"/>
      <c r="H166" s="38"/>
      <c r="I166" s="39" t="str">
        <f aca="false">IF(OR(G166="",H166=""),"",G166+H166)</f>
        <v/>
      </c>
      <c r="J166" s="22" t="str">
        <f aca="true">IF(OR(I166="",F166="Tạm dừng"),"",I166-TODAY())</f>
        <v/>
      </c>
      <c r="K166" s="40" t="str">
        <f aca="false">IF(J166="","",IF(J166&lt;0,"Quá hạn – gọi ngay",IF(J166&lt;=3,"Sắp đến lịch","")))</f>
        <v/>
      </c>
      <c r="L166" s="19"/>
    </row>
    <row r="167" customFormat="false" ht="15" hidden="false" customHeight="false" outlineLevel="0" collapsed="false">
      <c r="A167" s="37"/>
      <c r="B167" s="19"/>
      <c r="C167" s="37"/>
      <c r="D167" s="19"/>
      <c r="E167" s="19"/>
      <c r="F167" s="19"/>
      <c r="G167" s="20"/>
      <c r="H167" s="38"/>
      <c r="I167" s="39" t="str">
        <f aca="false">IF(OR(G167="",H167=""),"",G167+H167)</f>
        <v/>
      </c>
      <c r="J167" s="22" t="str">
        <f aca="true">IF(OR(I167="",F167="Tạm dừng"),"",I167-TODAY())</f>
        <v/>
      </c>
      <c r="K167" s="40" t="str">
        <f aca="false">IF(J167="","",IF(J167&lt;0,"Quá hạn – gọi ngay",IF(J167&lt;=3,"Sắp đến lịch","")))</f>
        <v/>
      </c>
      <c r="L167" s="19"/>
    </row>
    <row r="168" customFormat="false" ht="15" hidden="false" customHeight="false" outlineLevel="0" collapsed="false">
      <c r="A168" s="37"/>
      <c r="B168" s="19"/>
      <c r="C168" s="37"/>
      <c r="D168" s="19"/>
      <c r="E168" s="19"/>
      <c r="F168" s="19"/>
      <c r="G168" s="20"/>
      <c r="H168" s="38"/>
      <c r="I168" s="39" t="str">
        <f aca="false">IF(OR(G168="",H168=""),"",G168+H168)</f>
        <v/>
      </c>
      <c r="J168" s="22" t="str">
        <f aca="true">IF(OR(I168="",F168="Tạm dừng"),"",I168-TODAY())</f>
        <v/>
      </c>
      <c r="K168" s="40" t="str">
        <f aca="false">IF(J168="","",IF(J168&lt;0,"Quá hạn – gọi ngay",IF(J168&lt;=3,"Sắp đến lịch","")))</f>
        <v/>
      </c>
      <c r="L168" s="19"/>
    </row>
    <row r="169" customFormat="false" ht="15" hidden="false" customHeight="false" outlineLevel="0" collapsed="false">
      <c r="A169" s="37"/>
      <c r="B169" s="19"/>
      <c r="C169" s="37"/>
      <c r="D169" s="19"/>
      <c r="E169" s="19"/>
      <c r="F169" s="19"/>
      <c r="G169" s="20"/>
      <c r="H169" s="38"/>
      <c r="I169" s="39" t="str">
        <f aca="false">IF(OR(G169="",H169=""),"",G169+H169)</f>
        <v/>
      </c>
      <c r="J169" s="22" t="str">
        <f aca="true">IF(OR(I169="",F169="Tạm dừng"),"",I169-TODAY())</f>
        <v/>
      </c>
      <c r="K169" s="40" t="str">
        <f aca="false">IF(J169="","",IF(J169&lt;0,"Quá hạn – gọi ngay",IF(J169&lt;=3,"Sắp đến lịch","")))</f>
        <v/>
      </c>
      <c r="L169" s="19"/>
    </row>
    <row r="170" customFormat="false" ht="15" hidden="false" customHeight="false" outlineLevel="0" collapsed="false">
      <c r="A170" s="37"/>
      <c r="B170" s="19"/>
      <c r="C170" s="37"/>
      <c r="D170" s="19"/>
      <c r="E170" s="19"/>
      <c r="F170" s="19"/>
      <c r="G170" s="20"/>
      <c r="H170" s="38"/>
      <c r="I170" s="39" t="str">
        <f aca="false">IF(OR(G170="",H170=""),"",G170+H170)</f>
        <v/>
      </c>
      <c r="J170" s="22" t="str">
        <f aca="true">IF(OR(I170="",F170="Tạm dừng"),"",I170-TODAY())</f>
        <v/>
      </c>
      <c r="K170" s="40" t="str">
        <f aca="false">IF(J170="","",IF(J170&lt;0,"Quá hạn – gọi ngay",IF(J170&lt;=3,"Sắp đến lịch","")))</f>
        <v/>
      </c>
      <c r="L170" s="19"/>
    </row>
    <row r="171" customFormat="false" ht="15" hidden="false" customHeight="false" outlineLevel="0" collapsed="false">
      <c r="A171" s="37"/>
      <c r="B171" s="19"/>
      <c r="C171" s="37"/>
      <c r="D171" s="19"/>
      <c r="E171" s="19"/>
      <c r="F171" s="19"/>
      <c r="G171" s="20"/>
      <c r="H171" s="38"/>
      <c r="I171" s="39" t="str">
        <f aca="false">IF(OR(G171="",H171=""),"",G171+H171)</f>
        <v/>
      </c>
      <c r="J171" s="22" t="str">
        <f aca="true">IF(OR(I171="",F171="Tạm dừng"),"",I171-TODAY())</f>
        <v/>
      </c>
      <c r="K171" s="40" t="str">
        <f aca="false">IF(J171="","",IF(J171&lt;0,"Quá hạn – gọi ngay",IF(J171&lt;=3,"Sắp đến lịch","")))</f>
        <v/>
      </c>
      <c r="L171" s="19"/>
    </row>
    <row r="172" customFormat="false" ht="15" hidden="false" customHeight="false" outlineLevel="0" collapsed="false">
      <c r="A172" s="37"/>
      <c r="B172" s="19"/>
      <c r="C172" s="37"/>
      <c r="D172" s="19"/>
      <c r="E172" s="19"/>
      <c r="F172" s="19"/>
      <c r="G172" s="20"/>
      <c r="H172" s="38"/>
      <c r="I172" s="39" t="str">
        <f aca="false">IF(OR(G172="",H172=""),"",G172+H172)</f>
        <v/>
      </c>
      <c r="J172" s="22" t="str">
        <f aca="true">IF(OR(I172="",F172="Tạm dừng"),"",I172-TODAY())</f>
        <v/>
      </c>
      <c r="K172" s="40" t="str">
        <f aca="false">IF(J172="","",IF(J172&lt;0,"Quá hạn – gọi ngay",IF(J172&lt;=3,"Sắp đến lịch","")))</f>
        <v/>
      </c>
      <c r="L172" s="19"/>
    </row>
    <row r="173" customFormat="false" ht="15" hidden="false" customHeight="false" outlineLevel="0" collapsed="false">
      <c r="A173" s="37"/>
      <c r="B173" s="19"/>
      <c r="C173" s="37"/>
      <c r="D173" s="19"/>
      <c r="E173" s="19"/>
      <c r="F173" s="19"/>
      <c r="G173" s="20"/>
      <c r="H173" s="38"/>
      <c r="I173" s="39" t="str">
        <f aca="false">IF(OR(G173="",H173=""),"",G173+H173)</f>
        <v/>
      </c>
      <c r="J173" s="22" t="str">
        <f aca="true">IF(OR(I173="",F173="Tạm dừng"),"",I173-TODAY())</f>
        <v/>
      </c>
      <c r="K173" s="40" t="str">
        <f aca="false">IF(J173="","",IF(J173&lt;0,"Quá hạn – gọi ngay",IF(J173&lt;=3,"Sắp đến lịch","")))</f>
        <v/>
      </c>
      <c r="L173" s="19"/>
    </row>
    <row r="174" customFormat="false" ht="15" hidden="false" customHeight="false" outlineLevel="0" collapsed="false">
      <c r="A174" s="37"/>
      <c r="B174" s="19"/>
      <c r="C174" s="37"/>
      <c r="D174" s="19"/>
      <c r="E174" s="19"/>
      <c r="F174" s="19"/>
      <c r="G174" s="20"/>
      <c r="H174" s="38"/>
      <c r="I174" s="39" t="str">
        <f aca="false">IF(OR(G174="",H174=""),"",G174+H174)</f>
        <v/>
      </c>
      <c r="J174" s="22" t="str">
        <f aca="true">IF(OR(I174="",F174="Tạm dừng"),"",I174-TODAY())</f>
        <v/>
      </c>
      <c r="K174" s="40" t="str">
        <f aca="false">IF(J174="","",IF(J174&lt;0,"Quá hạn – gọi ngay",IF(J174&lt;=3,"Sắp đến lịch","")))</f>
        <v/>
      </c>
      <c r="L174" s="19"/>
    </row>
    <row r="175" customFormat="false" ht="15" hidden="false" customHeight="false" outlineLevel="0" collapsed="false">
      <c r="A175" s="37"/>
      <c r="B175" s="19"/>
      <c r="C175" s="37"/>
      <c r="D175" s="19"/>
      <c r="E175" s="19"/>
      <c r="F175" s="19"/>
      <c r="G175" s="20"/>
      <c r="H175" s="38"/>
      <c r="I175" s="39" t="str">
        <f aca="false">IF(OR(G175="",H175=""),"",G175+H175)</f>
        <v/>
      </c>
      <c r="J175" s="22" t="str">
        <f aca="true">IF(OR(I175="",F175="Tạm dừng"),"",I175-TODAY())</f>
        <v/>
      </c>
      <c r="K175" s="40" t="str">
        <f aca="false">IF(J175="","",IF(J175&lt;0,"Quá hạn – gọi ngay",IF(J175&lt;=3,"Sắp đến lịch","")))</f>
        <v/>
      </c>
      <c r="L175" s="19"/>
    </row>
    <row r="176" customFormat="false" ht="15" hidden="false" customHeight="false" outlineLevel="0" collapsed="false">
      <c r="A176" s="37"/>
      <c r="B176" s="19"/>
      <c r="C176" s="37"/>
      <c r="D176" s="19"/>
      <c r="E176" s="19"/>
      <c r="F176" s="19"/>
      <c r="G176" s="20"/>
      <c r="H176" s="38"/>
      <c r="I176" s="39" t="str">
        <f aca="false">IF(OR(G176="",H176=""),"",G176+H176)</f>
        <v/>
      </c>
      <c r="J176" s="22" t="str">
        <f aca="true">IF(OR(I176="",F176="Tạm dừng"),"",I176-TODAY())</f>
        <v/>
      </c>
      <c r="K176" s="40" t="str">
        <f aca="false">IF(J176="","",IF(J176&lt;0,"Quá hạn – gọi ngay",IF(J176&lt;=3,"Sắp đến lịch","")))</f>
        <v/>
      </c>
      <c r="L176" s="19"/>
    </row>
    <row r="177" customFormat="false" ht="15" hidden="false" customHeight="false" outlineLevel="0" collapsed="false">
      <c r="A177" s="37"/>
      <c r="B177" s="19"/>
      <c r="C177" s="37"/>
      <c r="D177" s="19"/>
      <c r="E177" s="19"/>
      <c r="F177" s="19"/>
      <c r="G177" s="20"/>
      <c r="H177" s="38"/>
      <c r="I177" s="39" t="str">
        <f aca="false">IF(OR(G177="",H177=""),"",G177+H177)</f>
        <v/>
      </c>
      <c r="J177" s="22" t="str">
        <f aca="true">IF(OR(I177="",F177="Tạm dừng"),"",I177-TODAY())</f>
        <v/>
      </c>
      <c r="K177" s="40" t="str">
        <f aca="false">IF(J177="","",IF(J177&lt;0,"Quá hạn – gọi ngay",IF(J177&lt;=3,"Sắp đến lịch","")))</f>
        <v/>
      </c>
      <c r="L177" s="19"/>
    </row>
    <row r="178" customFormat="false" ht="15" hidden="false" customHeight="false" outlineLevel="0" collapsed="false">
      <c r="A178" s="37"/>
      <c r="B178" s="19"/>
      <c r="C178" s="37"/>
      <c r="D178" s="19"/>
      <c r="E178" s="19"/>
      <c r="F178" s="19"/>
      <c r="G178" s="20"/>
      <c r="H178" s="38"/>
      <c r="I178" s="39" t="str">
        <f aca="false">IF(OR(G178="",H178=""),"",G178+H178)</f>
        <v/>
      </c>
      <c r="J178" s="22" t="str">
        <f aca="true">IF(OR(I178="",F178="Tạm dừng"),"",I178-TODAY())</f>
        <v/>
      </c>
      <c r="K178" s="40" t="str">
        <f aca="false">IF(J178="","",IF(J178&lt;0,"Quá hạn – gọi ngay",IF(J178&lt;=3,"Sắp đến lịch","")))</f>
        <v/>
      </c>
      <c r="L178" s="19"/>
    </row>
    <row r="179" customFormat="false" ht="15" hidden="false" customHeight="false" outlineLevel="0" collapsed="false">
      <c r="A179" s="37"/>
      <c r="B179" s="19"/>
      <c r="C179" s="37"/>
      <c r="D179" s="19"/>
      <c r="E179" s="19"/>
      <c r="F179" s="19"/>
      <c r="G179" s="20"/>
      <c r="H179" s="38"/>
      <c r="I179" s="39" t="str">
        <f aca="false">IF(OR(G179="",H179=""),"",G179+H179)</f>
        <v/>
      </c>
      <c r="J179" s="22" t="str">
        <f aca="true">IF(OR(I179="",F179="Tạm dừng"),"",I179-TODAY())</f>
        <v/>
      </c>
      <c r="K179" s="40" t="str">
        <f aca="false">IF(J179="","",IF(J179&lt;0,"Quá hạn – gọi ngay",IF(J179&lt;=3,"Sắp đến lịch","")))</f>
        <v/>
      </c>
      <c r="L179" s="19"/>
    </row>
    <row r="180" customFormat="false" ht="15" hidden="false" customHeight="false" outlineLevel="0" collapsed="false">
      <c r="A180" s="37"/>
      <c r="B180" s="19"/>
      <c r="C180" s="37"/>
      <c r="D180" s="19"/>
      <c r="E180" s="19"/>
      <c r="F180" s="19"/>
      <c r="G180" s="20"/>
      <c r="H180" s="38"/>
      <c r="I180" s="39" t="str">
        <f aca="false">IF(OR(G180="",H180=""),"",G180+H180)</f>
        <v/>
      </c>
      <c r="J180" s="22" t="str">
        <f aca="true">IF(OR(I180="",F180="Tạm dừng"),"",I180-TODAY())</f>
        <v/>
      </c>
      <c r="K180" s="40" t="str">
        <f aca="false">IF(J180="","",IF(J180&lt;0,"Quá hạn – gọi ngay",IF(J180&lt;=3,"Sắp đến lịch","")))</f>
        <v/>
      </c>
      <c r="L180" s="19"/>
    </row>
    <row r="181" customFormat="false" ht="15" hidden="false" customHeight="false" outlineLevel="0" collapsed="false">
      <c r="A181" s="37"/>
      <c r="B181" s="19"/>
      <c r="C181" s="37"/>
      <c r="D181" s="19"/>
      <c r="E181" s="19"/>
      <c r="F181" s="19"/>
      <c r="G181" s="20"/>
      <c r="H181" s="38"/>
      <c r="I181" s="39" t="str">
        <f aca="false">IF(OR(G181="",H181=""),"",G181+H181)</f>
        <v/>
      </c>
      <c r="J181" s="22" t="str">
        <f aca="true">IF(OR(I181="",F181="Tạm dừng"),"",I181-TODAY())</f>
        <v/>
      </c>
      <c r="K181" s="40" t="str">
        <f aca="false">IF(J181="","",IF(J181&lt;0,"Quá hạn – gọi ngay",IF(J181&lt;=3,"Sắp đến lịch","")))</f>
        <v/>
      </c>
      <c r="L181" s="19"/>
    </row>
    <row r="182" customFormat="false" ht="15" hidden="false" customHeight="false" outlineLevel="0" collapsed="false">
      <c r="A182" s="37"/>
      <c r="B182" s="19"/>
      <c r="C182" s="37"/>
      <c r="D182" s="19"/>
      <c r="E182" s="19"/>
      <c r="F182" s="19"/>
      <c r="G182" s="20"/>
      <c r="H182" s="38"/>
      <c r="I182" s="39" t="str">
        <f aca="false">IF(OR(G182="",H182=""),"",G182+H182)</f>
        <v/>
      </c>
      <c r="J182" s="22" t="str">
        <f aca="true">IF(OR(I182="",F182="Tạm dừng"),"",I182-TODAY())</f>
        <v/>
      </c>
      <c r="K182" s="40" t="str">
        <f aca="false">IF(J182="","",IF(J182&lt;0,"Quá hạn – gọi ngay",IF(J182&lt;=3,"Sắp đến lịch","")))</f>
        <v/>
      </c>
      <c r="L182" s="19"/>
    </row>
    <row r="183" customFormat="false" ht="15" hidden="false" customHeight="false" outlineLevel="0" collapsed="false">
      <c r="A183" s="37"/>
      <c r="B183" s="19"/>
      <c r="C183" s="37"/>
      <c r="D183" s="19"/>
      <c r="E183" s="19"/>
      <c r="F183" s="19"/>
      <c r="G183" s="20"/>
      <c r="H183" s="38"/>
      <c r="I183" s="39" t="str">
        <f aca="false">IF(OR(G183="",H183=""),"",G183+H183)</f>
        <v/>
      </c>
      <c r="J183" s="22" t="str">
        <f aca="true">IF(OR(I183="",F183="Tạm dừng"),"",I183-TODAY())</f>
        <v/>
      </c>
      <c r="K183" s="40" t="str">
        <f aca="false">IF(J183="","",IF(J183&lt;0,"Quá hạn – gọi ngay",IF(J183&lt;=3,"Sắp đến lịch","")))</f>
        <v/>
      </c>
      <c r="L183" s="19"/>
    </row>
    <row r="184" customFormat="false" ht="15" hidden="false" customHeight="false" outlineLevel="0" collapsed="false">
      <c r="A184" s="37"/>
      <c r="B184" s="19"/>
      <c r="C184" s="37"/>
      <c r="D184" s="19"/>
      <c r="E184" s="19"/>
      <c r="F184" s="19"/>
      <c r="G184" s="20"/>
      <c r="H184" s="38"/>
      <c r="I184" s="39" t="str">
        <f aca="false">IF(OR(G184="",H184=""),"",G184+H184)</f>
        <v/>
      </c>
      <c r="J184" s="22" t="str">
        <f aca="true">IF(OR(I184="",F184="Tạm dừng"),"",I184-TODAY())</f>
        <v/>
      </c>
      <c r="K184" s="40" t="str">
        <f aca="false">IF(J184="","",IF(J184&lt;0,"Quá hạn – gọi ngay",IF(J184&lt;=3,"Sắp đến lịch","")))</f>
        <v/>
      </c>
      <c r="L184" s="19"/>
    </row>
    <row r="185" customFormat="false" ht="15" hidden="false" customHeight="false" outlineLevel="0" collapsed="false">
      <c r="A185" s="37"/>
      <c r="B185" s="19"/>
      <c r="C185" s="37"/>
      <c r="D185" s="19"/>
      <c r="E185" s="19"/>
      <c r="F185" s="19"/>
      <c r="G185" s="20"/>
      <c r="H185" s="38"/>
      <c r="I185" s="39" t="str">
        <f aca="false">IF(OR(G185="",H185=""),"",G185+H185)</f>
        <v/>
      </c>
      <c r="J185" s="22" t="str">
        <f aca="true">IF(OR(I185="",F185="Tạm dừng"),"",I185-TODAY())</f>
        <v/>
      </c>
      <c r="K185" s="40" t="str">
        <f aca="false">IF(J185="","",IF(J185&lt;0,"Quá hạn – gọi ngay",IF(J185&lt;=3,"Sắp đến lịch","")))</f>
        <v/>
      </c>
      <c r="L185" s="19"/>
    </row>
    <row r="186" customFormat="false" ht="15" hidden="false" customHeight="false" outlineLevel="0" collapsed="false">
      <c r="A186" s="37"/>
      <c r="B186" s="19"/>
      <c r="C186" s="37"/>
      <c r="D186" s="19"/>
      <c r="E186" s="19"/>
      <c r="F186" s="19"/>
      <c r="G186" s="20"/>
      <c r="H186" s="38"/>
      <c r="I186" s="39" t="str">
        <f aca="false">IF(OR(G186="",H186=""),"",G186+H186)</f>
        <v/>
      </c>
      <c r="J186" s="22" t="str">
        <f aca="true">IF(OR(I186="",F186="Tạm dừng"),"",I186-TODAY())</f>
        <v/>
      </c>
      <c r="K186" s="40" t="str">
        <f aca="false">IF(J186="","",IF(J186&lt;0,"Quá hạn – gọi ngay",IF(J186&lt;=3,"Sắp đến lịch","")))</f>
        <v/>
      </c>
      <c r="L186" s="19"/>
    </row>
    <row r="187" customFormat="false" ht="15" hidden="false" customHeight="false" outlineLevel="0" collapsed="false">
      <c r="A187" s="37"/>
      <c r="B187" s="19"/>
      <c r="C187" s="37"/>
      <c r="D187" s="19"/>
      <c r="E187" s="19"/>
      <c r="F187" s="19"/>
      <c r="G187" s="20"/>
      <c r="H187" s="38"/>
      <c r="I187" s="39" t="str">
        <f aca="false">IF(OR(G187="",H187=""),"",G187+H187)</f>
        <v/>
      </c>
      <c r="J187" s="22" t="str">
        <f aca="true">IF(OR(I187="",F187="Tạm dừng"),"",I187-TODAY())</f>
        <v/>
      </c>
      <c r="K187" s="40" t="str">
        <f aca="false">IF(J187="","",IF(J187&lt;0,"Quá hạn – gọi ngay",IF(J187&lt;=3,"Sắp đến lịch","")))</f>
        <v/>
      </c>
      <c r="L187" s="19"/>
    </row>
    <row r="188" customFormat="false" ht="15" hidden="false" customHeight="false" outlineLevel="0" collapsed="false">
      <c r="A188" s="37"/>
      <c r="B188" s="19"/>
      <c r="C188" s="37"/>
      <c r="D188" s="19"/>
      <c r="E188" s="19"/>
      <c r="F188" s="19"/>
      <c r="G188" s="20"/>
      <c r="H188" s="38"/>
      <c r="I188" s="39" t="str">
        <f aca="false">IF(OR(G188="",H188=""),"",G188+H188)</f>
        <v/>
      </c>
      <c r="J188" s="22" t="str">
        <f aca="true">IF(OR(I188="",F188="Tạm dừng"),"",I188-TODAY())</f>
        <v/>
      </c>
      <c r="K188" s="40" t="str">
        <f aca="false">IF(J188="","",IF(J188&lt;0,"Quá hạn – gọi ngay",IF(J188&lt;=3,"Sắp đến lịch","")))</f>
        <v/>
      </c>
      <c r="L188" s="19"/>
    </row>
    <row r="189" customFormat="false" ht="15" hidden="false" customHeight="false" outlineLevel="0" collapsed="false">
      <c r="A189" s="37"/>
      <c r="B189" s="19"/>
      <c r="C189" s="37"/>
      <c r="D189" s="19"/>
      <c r="E189" s="19"/>
      <c r="F189" s="19"/>
      <c r="G189" s="20"/>
      <c r="H189" s="38"/>
      <c r="I189" s="39" t="str">
        <f aca="false">IF(OR(G189="",H189=""),"",G189+H189)</f>
        <v/>
      </c>
      <c r="J189" s="22" t="str">
        <f aca="true">IF(OR(I189="",F189="Tạm dừng"),"",I189-TODAY())</f>
        <v/>
      </c>
      <c r="K189" s="40" t="str">
        <f aca="false">IF(J189="","",IF(J189&lt;0,"Quá hạn – gọi ngay",IF(J189&lt;=3,"Sắp đến lịch","")))</f>
        <v/>
      </c>
      <c r="L189" s="19"/>
    </row>
    <row r="190" customFormat="false" ht="15" hidden="false" customHeight="false" outlineLevel="0" collapsed="false">
      <c r="A190" s="37"/>
      <c r="B190" s="19"/>
      <c r="C190" s="37"/>
      <c r="D190" s="19"/>
      <c r="E190" s="19"/>
      <c r="F190" s="19"/>
      <c r="G190" s="20"/>
      <c r="H190" s="38"/>
      <c r="I190" s="39" t="str">
        <f aca="false">IF(OR(G190="",H190=""),"",G190+H190)</f>
        <v/>
      </c>
      <c r="J190" s="22" t="str">
        <f aca="true">IF(OR(I190="",F190="Tạm dừng"),"",I190-TODAY())</f>
        <v/>
      </c>
      <c r="K190" s="40" t="str">
        <f aca="false">IF(J190="","",IF(J190&lt;0,"Quá hạn – gọi ngay",IF(J190&lt;=3,"Sắp đến lịch","")))</f>
        <v/>
      </c>
      <c r="L190" s="19"/>
    </row>
    <row r="191" customFormat="false" ht="15" hidden="false" customHeight="false" outlineLevel="0" collapsed="false">
      <c r="A191" s="37"/>
      <c r="B191" s="19"/>
      <c r="C191" s="37"/>
      <c r="D191" s="19"/>
      <c r="E191" s="19"/>
      <c r="F191" s="19"/>
      <c r="G191" s="20"/>
      <c r="H191" s="38"/>
      <c r="I191" s="39" t="str">
        <f aca="false">IF(OR(G191="",H191=""),"",G191+H191)</f>
        <v/>
      </c>
      <c r="J191" s="22" t="str">
        <f aca="true">IF(OR(I191="",F191="Tạm dừng"),"",I191-TODAY())</f>
        <v/>
      </c>
      <c r="K191" s="40" t="str">
        <f aca="false">IF(J191="","",IF(J191&lt;0,"Quá hạn – gọi ngay",IF(J191&lt;=3,"Sắp đến lịch","")))</f>
        <v/>
      </c>
      <c r="L191" s="19"/>
    </row>
    <row r="192" customFormat="false" ht="15" hidden="false" customHeight="false" outlineLevel="0" collapsed="false">
      <c r="A192" s="37"/>
      <c r="B192" s="19"/>
      <c r="C192" s="37"/>
      <c r="D192" s="19"/>
      <c r="E192" s="19"/>
      <c r="F192" s="19"/>
      <c r="G192" s="20"/>
      <c r="H192" s="38"/>
      <c r="I192" s="39" t="str">
        <f aca="false">IF(OR(G192="",H192=""),"",G192+H192)</f>
        <v/>
      </c>
      <c r="J192" s="22" t="str">
        <f aca="true">IF(OR(I192="",F192="Tạm dừng"),"",I192-TODAY())</f>
        <v/>
      </c>
      <c r="K192" s="40" t="str">
        <f aca="false">IF(J192="","",IF(J192&lt;0,"Quá hạn – gọi ngay",IF(J192&lt;=3,"Sắp đến lịch","")))</f>
        <v/>
      </c>
      <c r="L192" s="19"/>
    </row>
    <row r="193" customFormat="false" ht="15" hidden="false" customHeight="false" outlineLevel="0" collapsed="false">
      <c r="A193" s="37"/>
      <c r="B193" s="19"/>
      <c r="C193" s="37"/>
      <c r="D193" s="19"/>
      <c r="E193" s="19"/>
      <c r="F193" s="19"/>
      <c r="G193" s="20"/>
      <c r="H193" s="38"/>
      <c r="I193" s="39" t="str">
        <f aca="false">IF(OR(G193="",H193=""),"",G193+H193)</f>
        <v/>
      </c>
      <c r="J193" s="22" t="str">
        <f aca="true">IF(OR(I193="",F193="Tạm dừng"),"",I193-TODAY())</f>
        <v/>
      </c>
      <c r="K193" s="40" t="str">
        <f aca="false">IF(J193="","",IF(J193&lt;0,"Quá hạn – gọi ngay",IF(J193&lt;=3,"Sắp đến lịch","")))</f>
        <v/>
      </c>
      <c r="L193" s="19"/>
    </row>
    <row r="194" customFormat="false" ht="15" hidden="false" customHeight="false" outlineLevel="0" collapsed="false">
      <c r="A194" s="37"/>
      <c r="B194" s="19"/>
      <c r="C194" s="37"/>
      <c r="D194" s="19"/>
      <c r="E194" s="19"/>
      <c r="F194" s="19"/>
      <c r="G194" s="20"/>
      <c r="H194" s="38"/>
      <c r="I194" s="39" t="str">
        <f aca="false">IF(OR(G194="",H194=""),"",G194+H194)</f>
        <v/>
      </c>
      <c r="J194" s="22" t="str">
        <f aca="true">IF(OR(I194="",F194="Tạm dừng"),"",I194-TODAY())</f>
        <v/>
      </c>
      <c r="K194" s="40" t="str">
        <f aca="false">IF(J194="","",IF(J194&lt;0,"Quá hạn – gọi ngay",IF(J194&lt;=3,"Sắp đến lịch","")))</f>
        <v/>
      </c>
      <c r="L194" s="19"/>
    </row>
    <row r="195" customFormat="false" ht="15" hidden="false" customHeight="false" outlineLevel="0" collapsed="false">
      <c r="A195" s="37"/>
      <c r="B195" s="19"/>
      <c r="C195" s="37"/>
      <c r="D195" s="19"/>
      <c r="E195" s="19"/>
      <c r="F195" s="19"/>
      <c r="G195" s="20"/>
      <c r="H195" s="38"/>
      <c r="I195" s="39" t="str">
        <f aca="false">IF(OR(G195="",H195=""),"",G195+H195)</f>
        <v/>
      </c>
      <c r="J195" s="22" t="str">
        <f aca="true">IF(OR(I195="",F195="Tạm dừng"),"",I195-TODAY())</f>
        <v/>
      </c>
      <c r="K195" s="40" t="str">
        <f aca="false">IF(J195="","",IF(J195&lt;0,"Quá hạn – gọi ngay",IF(J195&lt;=3,"Sắp đến lịch","")))</f>
        <v/>
      </c>
      <c r="L195" s="19"/>
    </row>
    <row r="196" customFormat="false" ht="15" hidden="false" customHeight="false" outlineLevel="0" collapsed="false">
      <c r="A196" s="37"/>
      <c r="B196" s="19"/>
      <c r="C196" s="37"/>
      <c r="D196" s="19"/>
      <c r="E196" s="19"/>
      <c r="F196" s="19"/>
      <c r="G196" s="20"/>
      <c r="H196" s="38"/>
      <c r="I196" s="39" t="str">
        <f aca="false">IF(OR(G196="",H196=""),"",G196+H196)</f>
        <v/>
      </c>
      <c r="J196" s="22" t="str">
        <f aca="true">IF(OR(I196="",F196="Tạm dừng"),"",I196-TODAY())</f>
        <v/>
      </c>
      <c r="K196" s="40" t="str">
        <f aca="false">IF(J196="","",IF(J196&lt;0,"Quá hạn – gọi ngay",IF(J196&lt;=3,"Sắp đến lịch","")))</f>
        <v/>
      </c>
      <c r="L196" s="19"/>
    </row>
    <row r="197" customFormat="false" ht="15" hidden="false" customHeight="false" outlineLevel="0" collapsed="false">
      <c r="A197" s="37"/>
      <c r="B197" s="19"/>
      <c r="C197" s="37"/>
      <c r="D197" s="19"/>
      <c r="E197" s="19"/>
      <c r="F197" s="19"/>
      <c r="G197" s="20"/>
      <c r="H197" s="38"/>
      <c r="I197" s="39" t="str">
        <f aca="false">IF(OR(G197="",H197=""),"",G197+H197)</f>
        <v/>
      </c>
      <c r="J197" s="22" t="str">
        <f aca="true">IF(OR(I197="",F197="Tạm dừng"),"",I197-TODAY())</f>
        <v/>
      </c>
      <c r="K197" s="40" t="str">
        <f aca="false">IF(J197="","",IF(J197&lt;0,"Quá hạn – gọi ngay",IF(J197&lt;=3,"Sắp đến lịch","")))</f>
        <v/>
      </c>
      <c r="L197" s="19"/>
    </row>
    <row r="198" customFormat="false" ht="15" hidden="false" customHeight="false" outlineLevel="0" collapsed="false">
      <c r="A198" s="37"/>
      <c r="B198" s="19"/>
      <c r="C198" s="37"/>
      <c r="D198" s="19"/>
      <c r="E198" s="19"/>
      <c r="F198" s="19"/>
      <c r="G198" s="20"/>
      <c r="H198" s="38"/>
      <c r="I198" s="39" t="str">
        <f aca="false">IF(OR(G198="",H198=""),"",G198+H198)</f>
        <v/>
      </c>
      <c r="J198" s="22" t="str">
        <f aca="true">IF(OR(I198="",F198="Tạm dừng"),"",I198-TODAY())</f>
        <v/>
      </c>
      <c r="K198" s="40" t="str">
        <f aca="false">IF(J198="","",IF(J198&lt;0,"Quá hạn – gọi ngay",IF(J198&lt;=3,"Sắp đến lịch","")))</f>
        <v/>
      </c>
      <c r="L198" s="19"/>
    </row>
    <row r="199" customFormat="false" ht="15" hidden="false" customHeight="false" outlineLevel="0" collapsed="false">
      <c r="A199" s="37"/>
      <c r="B199" s="19"/>
      <c r="C199" s="37"/>
      <c r="D199" s="19"/>
      <c r="E199" s="19"/>
      <c r="F199" s="19"/>
      <c r="G199" s="20"/>
      <c r="H199" s="38"/>
      <c r="I199" s="39" t="str">
        <f aca="false">IF(OR(G199="",H199=""),"",G199+H199)</f>
        <v/>
      </c>
      <c r="J199" s="22" t="str">
        <f aca="true">IF(OR(I199="",F199="Tạm dừng"),"",I199-TODAY())</f>
        <v/>
      </c>
      <c r="K199" s="40" t="str">
        <f aca="false">IF(J199="","",IF(J199&lt;0,"Quá hạn – gọi ngay",IF(J199&lt;=3,"Sắp đến lịch","")))</f>
        <v/>
      </c>
      <c r="L199" s="19"/>
    </row>
    <row r="200" customFormat="false" ht="15" hidden="false" customHeight="false" outlineLevel="0" collapsed="false">
      <c r="A200" s="37"/>
      <c r="B200" s="19"/>
      <c r="C200" s="37"/>
      <c r="D200" s="19"/>
      <c r="E200" s="19"/>
      <c r="F200" s="19"/>
      <c r="G200" s="20"/>
      <c r="H200" s="38"/>
      <c r="I200" s="39" t="str">
        <f aca="false">IF(OR(G200="",H200=""),"",G200+H200)</f>
        <v/>
      </c>
      <c r="J200" s="22" t="str">
        <f aca="true">IF(OR(I200="",F200="Tạm dừng"),"",I200-TODAY())</f>
        <v/>
      </c>
      <c r="K200" s="40" t="str">
        <f aca="false">IF(J200="","",IF(J200&lt;0,"Quá hạn – gọi ngay",IF(J200&lt;=3,"Sắp đến lịch","")))</f>
        <v/>
      </c>
      <c r="L200" s="19"/>
    </row>
    <row r="201" customFormat="false" ht="15" hidden="false" customHeight="false" outlineLevel="0" collapsed="false">
      <c r="A201" s="37"/>
      <c r="B201" s="19"/>
      <c r="C201" s="37"/>
      <c r="D201" s="19"/>
      <c r="E201" s="19"/>
      <c r="F201" s="19"/>
      <c r="G201" s="20"/>
      <c r="H201" s="38"/>
      <c r="I201" s="39" t="str">
        <f aca="false">IF(OR(G201="",H201=""),"",G201+H201)</f>
        <v/>
      </c>
      <c r="J201" s="22" t="str">
        <f aca="true">IF(OR(I201="",F201="Tạm dừng"),"",I201-TODAY())</f>
        <v/>
      </c>
      <c r="K201" s="40" t="str">
        <f aca="false">IF(J201="","",IF(J201&lt;0,"Quá hạn – gọi ngay",IF(J201&lt;=3,"Sắp đến lịch","")))</f>
        <v/>
      </c>
      <c r="L201" s="19"/>
    </row>
    <row r="202" customFormat="false" ht="15" hidden="false" customHeight="false" outlineLevel="0" collapsed="false">
      <c r="A202" s="37"/>
      <c r="B202" s="19"/>
      <c r="C202" s="37"/>
      <c r="D202" s="19"/>
      <c r="E202" s="19"/>
      <c r="F202" s="19"/>
      <c r="G202" s="20"/>
      <c r="H202" s="38"/>
      <c r="I202" s="39" t="str">
        <f aca="false">IF(OR(G202="",H202=""),"",G202+H202)</f>
        <v/>
      </c>
      <c r="J202" s="22" t="str">
        <f aca="true">IF(OR(I202="",F202="Tạm dừng"),"",I202-TODAY())</f>
        <v/>
      </c>
      <c r="K202" s="40" t="str">
        <f aca="false">IF(J202="","",IF(J202&lt;0,"Quá hạn – gọi ngay",IF(J202&lt;=3,"Sắp đến lịch","")))</f>
        <v/>
      </c>
      <c r="L202" s="19"/>
    </row>
    <row r="203" customFormat="false" ht="15" hidden="false" customHeight="false" outlineLevel="0" collapsed="false">
      <c r="A203" s="37"/>
      <c r="B203" s="19"/>
      <c r="C203" s="37"/>
      <c r="D203" s="19"/>
      <c r="E203" s="19"/>
      <c r="F203" s="19"/>
      <c r="G203" s="20"/>
      <c r="H203" s="38"/>
      <c r="I203" s="39" t="str">
        <f aca="false">IF(OR(G203="",H203=""),"",G203+H203)</f>
        <v/>
      </c>
      <c r="J203" s="22" t="str">
        <f aca="true">IF(OR(I203="",F203="Tạm dừng"),"",I203-TODAY())</f>
        <v/>
      </c>
      <c r="K203" s="40" t="str">
        <f aca="false">IF(J203="","",IF(J203&lt;0,"Quá hạn – gọi ngay",IF(J203&lt;=3,"Sắp đến lịch","")))</f>
        <v/>
      </c>
      <c r="L203" s="19"/>
    </row>
    <row r="204" customFormat="false" ht="15" hidden="false" customHeight="false" outlineLevel="0" collapsed="false">
      <c r="A204" s="37"/>
      <c r="B204" s="19"/>
      <c r="C204" s="37"/>
      <c r="D204" s="19"/>
      <c r="E204" s="19"/>
      <c r="F204" s="19"/>
      <c r="G204" s="20"/>
      <c r="H204" s="38"/>
      <c r="I204" s="39" t="str">
        <f aca="false">IF(OR(G204="",H204=""),"",G204+H204)</f>
        <v/>
      </c>
      <c r="J204" s="22" t="str">
        <f aca="true">IF(OR(I204="",F204="Tạm dừng"),"",I204-TODAY())</f>
        <v/>
      </c>
      <c r="K204" s="40" t="str">
        <f aca="false">IF(J204="","",IF(J204&lt;0,"Quá hạn – gọi ngay",IF(J204&lt;=3,"Sắp đến lịch","")))</f>
        <v/>
      </c>
      <c r="L204" s="19"/>
    </row>
    <row r="205" customFormat="false" ht="15" hidden="false" customHeight="false" outlineLevel="0" collapsed="false">
      <c r="A205" s="37"/>
      <c r="B205" s="19"/>
      <c r="C205" s="37"/>
      <c r="D205" s="19"/>
      <c r="E205" s="19"/>
      <c r="F205" s="19"/>
      <c r="G205" s="20"/>
      <c r="H205" s="38"/>
      <c r="I205" s="39" t="str">
        <f aca="false">IF(OR(G205="",H205=""),"",G205+H205)</f>
        <v/>
      </c>
      <c r="J205" s="22" t="str">
        <f aca="true">IF(OR(I205="",F205="Tạm dừng"),"",I205-TODAY())</f>
        <v/>
      </c>
      <c r="K205" s="40" t="str">
        <f aca="false">IF(J205="","",IF(J205&lt;0,"Quá hạn – gọi ngay",IF(J205&lt;=3,"Sắp đến lịch","")))</f>
        <v/>
      </c>
      <c r="L205" s="19"/>
    </row>
    <row r="206" customFormat="false" ht="15" hidden="false" customHeight="false" outlineLevel="0" collapsed="false">
      <c r="A206" s="37"/>
      <c r="B206" s="19"/>
      <c r="C206" s="37"/>
      <c r="D206" s="19"/>
      <c r="E206" s="19"/>
      <c r="F206" s="19"/>
      <c r="G206" s="20"/>
      <c r="H206" s="38"/>
      <c r="I206" s="39" t="str">
        <f aca="false">IF(OR(G206="",H206=""),"",G206+H206)</f>
        <v/>
      </c>
      <c r="J206" s="22" t="str">
        <f aca="true">IF(OR(I206="",F206="Tạm dừng"),"",I206-TODAY())</f>
        <v/>
      </c>
      <c r="K206" s="40" t="str">
        <f aca="false">IF(J206="","",IF(J206&lt;0,"Quá hạn – gọi ngay",IF(J206&lt;=3,"Sắp đến lịch","")))</f>
        <v/>
      </c>
      <c r="L206" s="19"/>
    </row>
    <row r="207" customFormat="false" ht="15" hidden="false" customHeight="false" outlineLevel="0" collapsed="false">
      <c r="A207" s="37"/>
      <c r="B207" s="19"/>
      <c r="C207" s="37"/>
      <c r="D207" s="19"/>
      <c r="E207" s="19"/>
      <c r="F207" s="19"/>
      <c r="G207" s="20"/>
      <c r="H207" s="38"/>
      <c r="I207" s="39" t="str">
        <f aca="false">IF(OR(G207="",H207=""),"",G207+H207)</f>
        <v/>
      </c>
      <c r="J207" s="22" t="str">
        <f aca="true">IF(OR(I207="",F207="Tạm dừng"),"",I207-TODAY())</f>
        <v/>
      </c>
      <c r="K207" s="40" t="str">
        <f aca="false">IF(J207="","",IF(J207&lt;0,"Quá hạn – gọi ngay",IF(J207&lt;=3,"Sắp đến lịch","")))</f>
        <v/>
      </c>
      <c r="L207" s="19"/>
    </row>
    <row r="208" customFormat="false" ht="15" hidden="false" customHeight="false" outlineLevel="0" collapsed="false">
      <c r="A208" s="37"/>
      <c r="B208" s="19"/>
      <c r="C208" s="37"/>
      <c r="D208" s="19"/>
      <c r="E208" s="19"/>
      <c r="F208" s="19"/>
      <c r="G208" s="20"/>
      <c r="H208" s="38"/>
      <c r="I208" s="39" t="str">
        <f aca="false">IF(OR(G208="",H208=""),"",G208+H208)</f>
        <v/>
      </c>
      <c r="J208" s="22" t="str">
        <f aca="true">IF(OR(I208="",F208="Tạm dừng"),"",I208-TODAY())</f>
        <v/>
      </c>
      <c r="K208" s="40" t="str">
        <f aca="false">IF(J208="","",IF(J208&lt;0,"Quá hạn – gọi ngay",IF(J208&lt;=3,"Sắp đến lịch","")))</f>
        <v/>
      </c>
      <c r="L208" s="19"/>
    </row>
    <row r="209" customFormat="false" ht="15" hidden="false" customHeight="false" outlineLevel="0" collapsed="false">
      <c r="A209" s="37"/>
      <c r="B209" s="19"/>
      <c r="C209" s="37"/>
      <c r="D209" s="19"/>
      <c r="E209" s="19"/>
      <c r="F209" s="19"/>
      <c r="G209" s="20"/>
      <c r="H209" s="38"/>
      <c r="I209" s="39" t="str">
        <f aca="false">IF(OR(G209="",H209=""),"",G209+H209)</f>
        <v/>
      </c>
      <c r="J209" s="22" t="str">
        <f aca="true">IF(OR(I209="",F209="Tạm dừng"),"",I209-TODAY())</f>
        <v/>
      </c>
      <c r="K209" s="40" t="str">
        <f aca="false">IF(J209="","",IF(J209&lt;0,"Quá hạn – gọi ngay",IF(J209&lt;=3,"Sắp đến lịch","")))</f>
        <v/>
      </c>
      <c r="L209" s="19"/>
    </row>
    <row r="210" customFormat="false" ht="15" hidden="false" customHeight="false" outlineLevel="0" collapsed="false">
      <c r="A210" s="37"/>
      <c r="B210" s="19"/>
      <c r="C210" s="37"/>
      <c r="D210" s="19"/>
      <c r="E210" s="19"/>
      <c r="F210" s="19"/>
      <c r="G210" s="20"/>
      <c r="H210" s="38"/>
      <c r="I210" s="39" t="str">
        <f aca="false">IF(OR(G210="",H210=""),"",G210+H210)</f>
        <v/>
      </c>
      <c r="J210" s="22" t="str">
        <f aca="true">IF(OR(I210="",F210="Tạm dừng"),"",I210-TODAY())</f>
        <v/>
      </c>
      <c r="K210" s="40" t="str">
        <f aca="false">IF(J210="","",IF(J210&lt;0,"Quá hạn – gọi ngay",IF(J210&lt;=3,"Sắp đến lịch","")))</f>
        <v/>
      </c>
      <c r="L210" s="19"/>
    </row>
    <row r="211" customFormat="false" ht="15" hidden="false" customHeight="false" outlineLevel="0" collapsed="false">
      <c r="A211" s="37"/>
      <c r="B211" s="19"/>
      <c r="C211" s="37"/>
      <c r="D211" s="19"/>
      <c r="E211" s="19"/>
      <c r="F211" s="19"/>
      <c r="G211" s="20"/>
      <c r="H211" s="38"/>
      <c r="I211" s="39" t="str">
        <f aca="false">IF(OR(G211="",H211=""),"",G211+H211)</f>
        <v/>
      </c>
      <c r="J211" s="22" t="str">
        <f aca="true">IF(OR(I211="",F211="Tạm dừng"),"",I211-TODAY())</f>
        <v/>
      </c>
      <c r="K211" s="40" t="str">
        <f aca="false">IF(J211="","",IF(J211&lt;0,"Quá hạn – gọi ngay",IF(J211&lt;=3,"Sắp đến lịch","")))</f>
        <v/>
      </c>
      <c r="L211" s="19"/>
    </row>
    <row r="212" customFormat="false" ht="15" hidden="false" customHeight="false" outlineLevel="0" collapsed="false">
      <c r="A212" s="37"/>
      <c r="B212" s="19"/>
      <c r="C212" s="37"/>
      <c r="D212" s="19"/>
      <c r="E212" s="19"/>
      <c r="F212" s="19"/>
      <c r="G212" s="20"/>
      <c r="H212" s="38"/>
      <c r="I212" s="39" t="str">
        <f aca="false">IF(OR(G212="",H212=""),"",G212+H212)</f>
        <v/>
      </c>
      <c r="J212" s="22" t="str">
        <f aca="true">IF(OR(I212="",F212="Tạm dừng"),"",I212-TODAY())</f>
        <v/>
      </c>
      <c r="K212" s="40" t="str">
        <f aca="false">IF(J212="","",IF(J212&lt;0,"Quá hạn – gọi ngay",IF(J212&lt;=3,"Sắp đến lịch","")))</f>
        <v/>
      </c>
      <c r="L212" s="19"/>
    </row>
    <row r="213" customFormat="false" ht="15" hidden="false" customHeight="false" outlineLevel="0" collapsed="false">
      <c r="A213" s="37"/>
      <c r="B213" s="19"/>
      <c r="C213" s="37"/>
      <c r="D213" s="19"/>
      <c r="E213" s="19"/>
      <c r="F213" s="19"/>
      <c r="G213" s="20"/>
      <c r="H213" s="38"/>
      <c r="I213" s="39" t="str">
        <f aca="false">IF(OR(G213="",H213=""),"",G213+H213)</f>
        <v/>
      </c>
      <c r="J213" s="22" t="str">
        <f aca="true">IF(OR(I213="",F213="Tạm dừng"),"",I213-TODAY())</f>
        <v/>
      </c>
      <c r="K213" s="40" t="str">
        <f aca="false">IF(J213="","",IF(J213&lt;0,"Quá hạn – gọi ngay",IF(J213&lt;=3,"Sắp đến lịch","")))</f>
        <v/>
      </c>
      <c r="L213" s="19"/>
    </row>
    <row r="214" customFormat="false" ht="15" hidden="false" customHeight="false" outlineLevel="0" collapsed="false">
      <c r="A214" s="37"/>
      <c r="B214" s="19"/>
      <c r="C214" s="37"/>
      <c r="D214" s="19"/>
      <c r="E214" s="19"/>
      <c r="F214" s="19"/>
      <c r="G214" s="20"/>
      <c r="H214" s="38"/>
      <c r="I214" s="39" t="str">
        <f aca="false">IF(OR(G214="",H214=""),"",G214+H214)</f>
        <v/>
      </c>
      <c r="J214" s="22" t="str">
        <f aca="true">IF(OR(I214="",F214="Tạm dừng"),"",I214-TODAY())</f>
        <v/>
      </c>
      <c r="K214" s="40" t="str">
        <f aca="false">IF(J214="","",IF(J214&lt;0,"Quá hạn – gọi ngay",IF(J214&lt;=3,"Sắp đến lịch","")))</f>
        <v/>
      </c>
      <c r="L214" s="19"/>
    </row>
    <row r="215" customFormat="false" ht="15" hidden="false" customHeight="false" outlineLevel="0" collapsed="false">
      <c r="A215" s="37"/>
      <c r="B215" s="19"/>
      <c r="C215" s="37"/>
      <c r="D215" s="19"/>
      <c r="E215" s="19"/>
      <c r="F215" s="19"/>
      <c r="G215" s="20"/>
      <c r="H215" s="38"/>
      <c r="I215" s="39" t="str">
        <f aca="false">IF(OR(G215="",H215=""),"",G215+H215)</f>
        <v/>
      </c>
      <c r="J215" s="22" t="str">
        <f aca="true">IF(OR(I215="",F215="Tạm dừng"),"",I215-TODAY())</f>
        <v/>
      </c>
      <c r="K215" s="40" t="str">
        <f aca="false">IF(J215="","",IF(J215&lt;0,"Quá hạn – gọi ngay",IF(J215&lt;=3,"Sắp đến lịch","")))</f>
        <v/>
      </c>
      <c r="L215" s="19"/>
    </row>
    <row r="216" customFormat="false" ht="15" hidden="false" customHeight="false" outlineLevel="0" collapsed="false">
      <c r="A216" s="37"/>
      <c r="B216" s="19"/>
      <c r="C216" s="37"/>
      <c r="D216" s="19"/>
      <c r="E216" s="19"/>
      <c r="F216" s="19"/>
      <c r="G216" s="20"/>
      <c r="H216" s="38"/>
      <c r="I216" s="39" t="str">
        <f aca="false">IF(OR(G216="",H216=""),"",G216+H216)</f>
        <v/>
      </c>
      <c r="J216" s="22" t="str">
        <f aca="true">IF(OR(I216="",F216="Tạm dừng"),"",I216-TODAY())</f>
        <v/>
      </c>
      <c r="K216" s="40" t="str">
        <f aca="false">IF(J216="","",IF(J216&lt;0,"Quá hạn – gọi ngay",IF(J216&lt;=3,"Sắp đến lịch","")))</f>
        <v/>
      </c>
      <c r="L216" s="19"/>
    </row>
    <row r="217" customFormat="false" ht="15" hidden="false" customHeight="false" outlineLevel="0" collapsed="false">
      <c r="A217" s="37"/>
      <c r="B217" s="19"/>
      <c r="C217" s="37"/>
      <c r="D217" s="19"/>
      <c r="E217" s="19"/>
      <c r="F217" s="19"/>
      <c r="G217" s="20"/>
      <c r="H217" s="38"/>
      <c r="I217" s="39" t="str">
        <f aca="false">IF(OR(G217="",H217=""),"",G217+H217)</f>
        <v/>
      </c>
      <c r="J217" s="22" t="str">
        <f aca="true">IF(OR(I217="",F217="Tạm dừng"),"",I217-TODAY())</f>
        <v/>
      </c>
      <c r="K217" s="40" t="str">
        <f aca="false">IF(J217="","",IF(J217&lt;0,"Quá hạn – gọi ngay",IF(J217&lt;=3,"Sắp đến lịch","")))</f>
        <v/>
      </c>
      <c r="L217" s="19"/>
    </row>
    <row r="218" customFormat="false" ht="15" hidden="false" customHeight="false" outlineLevel="0" collapsed="false">
      <c r="A218" s="37"/>
      <c r="B218" s="19"/>
      <c r="C218" s="37"/>
      <c r="D218" s="19"/>
      <c r="E218" s="19"/>
      <c r="F218" s="19"/>
      <c r="G218" s="20"/>
      <c r="H218" s="38"/>
      <c r="I218" s="39" t="str">
        <f aca="false">IF(OR(G218="",H218=""),"",G218+H218)</f>
        <v/>
      </c>
      <c r="J218" s="22" t="str">
        <f aca="true">IF(OR(I218="",F218="Tạm dừng"),"",I218-TODAY())</f>
        <v/>
      </c>
      <c r="K218" s="40" t="str">
        <f aca="false">IF(J218="","",IF(J218&lt;0,"Quá hạn – gọi ngay",IF(J218&lt;=3,"Sắp đến lịch","")))</f>
        <v/>
      </c>
      <c r="L218" s="19"/>
    </row>
    <row r="219" customFormat="false" ht="15" hidden="false" customHeight="false" outlineLevel="0" collapsed="false">
      <c r="A219" s="37"/>
      <c r="B219" s="19"/>
      <c r="C219" s="37"/>
      <c r="D219" s="19"/>
      <c r="E219" s="19"/>
      <c r="F219" s="19"/>
      <c r="G219" s="20"/>
      <c r="H219" s="38"/>
      <c r="I219" s="39" t="str">
        <f aca="false">IF(OR(G219="",H219=""),"",G219+H219)</f>
        <v/>
      </c>
      <c r="J219" s="22" t="str">
        <f aca="true">IF(OR(I219="",F219="Tạm dừng"),"",I219-TODAY())</f>
        <v/>
      </c>
      <c r="K219" s="40" t="str">
        <f aca="false">IF(J219="","",IF(J219&lt;0,"Quá hạn – gọi ngay",IF(J219&lt;=3,"Sắp đến lịch","")))</f>
        <v/>
      </c>
      <c r="L219" s="19"/>
    </row>
    <row r="220" customFormat="false" ht="15" hidden="false" customHeight="false" outlineLevel="0" collapsed="false">
      <c r="A220" s="37"/>
      <c r="B220" s="19"/>
      <c r="C220" s="37"/>
      <c r="D220" s="19"/>
      <c r="E220" s="19"/>
      <c r="F220" s="19"/>
      <c r="G220" s="20"/>
      <c r="H220" s="38"/>
      <c r="I220" s="39" t="str">
        <f aca="false">IF(OR(G220="",H220=""),"",G220+H220)</f>
        <v/>
      </c>
      <c r="J220" s="22" t="str">
        <f aca="true">IF(OR(I220="",F220="Tạm dừng"),"",I220-TODAY())</f>
        <v/>
      </c>
      <c r="K220" s="40" t="str">
        <f aca="false">IF(J220="","",IF(J220&lt;0,"Quá hạn – gọi ngay",IF(J220&lt;=3,"Sắp đến lịch","")))</f>
        <v/>
      </c>
      <c r="L220" s="19"/>
    </row>
    <row r="221" customFormat="false" ht="15" hidden="false" customHeight="false" outlineLevel="0" collapsed="false">
      <c r="A221" s="37"/>
      <c r="B221" s="19"/>
      <c r="C221" s="37"/>
      <c r="D221" s="19"/>
      <c r="E221" s="19"/>
      <c r="F221" s="19"/>
      <c r="G221" s="20"/>
      <c r="H221" s="38"/>
      <c r="I221" s="39" t="str">
        <f aca="false">IF(OR(G221="",H221=""),"",G221+H221)</f>
        <v/>
      </c>
      <c r="J221" s="22" t="str">
        <f aca="true">IF(OR(I221="",F221="Tạm dừng"),"",I221-TODAY())</f>
        <v/>
      </c>
      <c r="K221" s="40" t="str">
        <f aca="false">IF(J221="","",IF(J221&lt;0,"Quá hạn – gọi ngay",IF(J221&lt;=3,"Sắp đến lịch","")))</f>
        <v/>
      </c>
      <c r="L221" s="19"/>
    </row>
    <row r="222" customFormat="false" ht="15" hidden="false" customHeight="false" outlineLevel="0" collapsed="false">
      <c r="A222" s="37"/>
      <c r="B222" s="19"/>
      <c r="C222" s="37"/>
      <c r="D222" s="19"/>
      <c r="E222" s="19"/>
      <c r="F222" s="19"/>
      <c r="G222" s="20"/>
      <c r="H222" s="38"/>
      <c r="I222" s="39" t="str">
        <f aca="false">IF(OR(G222="",H222=""),"",G222+H222)</f>
        <v/>
      </c>
      <c r="J222" s="22" t="str">
        <f aca="true">IF(OR(I222="",F222="Tạm dừng"),"",I222-TODAY())</f>
        <v/>
      </c>
      <c r="K222" s="40" t="str">
        <f aca="false">IF(J222="","",IF(J222&lt;0,"Quá hạn – gọi ngay",IF(J222&lt;=3,"Sắp đến lịch","")))</f>
        <v/>
      </c>
      <c r="L222" s="19"/>
    </row>
    <row r="223" customFormat="false" ht="15" hidden="false" customHeight="false" outlineLevel="0" collapsed="false">
      <c r="A223" s="37"/>
      <c r="B223" s="19"/>
      <c r="C223" s="37"/>
      <c r="D223" s="19"/>
      <c r="E223" s="19"/>
      <c r="F223" s="19"/>
      <c r="G223" s="20"/>
      <c r="H223" s="38"/>
      <c r="I223" s="39" t="str">
        <f aca="false">IF(OR(G223="",H223=""),"",G223+H223)</f>
        <v/>
      </c>
      <c r="J223" s="22" t="str">
        <f aca="true">IF(OR(I223="",F223="Tạm dừng"),"",I223-TODAY())</f>
        <v/>
      </c>
      <c r="K223" s="40" t="str">
        <f aca="false">IF(J223="","",IF(J223&lt;0,"Quá hạn – gọi ngay",IF(J223&lt;=3,"Sắp đến lịch","")))</f>
        <v/>
      </c>
      <c r="L223" s="19"/>
    </row>
    <row r="224" customFormat="false" ht="15" hidden="false" customHeight="false" outlineLevel="0" collapsed="false">
      <c r="A224" s="37"/>
      <c r="B224" s="19"/>
      <c r="C224" s="37"/>
      <c r="D224" s="19"/>
      <c r="E224" s="19"/>
      <c r="F224" s="19"/>
      <c r="G224" s="20"/>
      <c r="H224" s="38"/>
      <c r="I224" s="39" t="str">
        <f aca="false">IF(OR(G224="",H224=""),"",G224+H224)</f>
        <v/>
      </c>
      <c r="J224" s="22" t="str">
        <f aca="true">IF(OR(I224="",F224="Tạm dừng"),"",I224-TODAY())</f>
        <v/>
      </c>
      <c r="K224" s="40" t="str">
        <f aca="false">IF(J224="","",IF(J224&lt;0,"Quá hạn – gọi ngay",IF(J224&lt;=3,"Sắp đến lịch","")))</f>
        <v/>
      </c>
      <c r="L224" s="19"/>
    </row>
    <row r="225" customFormat="false" ht="15" hidden="false" customHeight="false" outlineLevel="0" collapsed="false">
      <c r="A225" s="37"/>
      <c r="B225" s="19"/>
      <c r="C225" s="37"/>
      <c r="D225" s="19"/>
      <c r="E225" s="19"/>
      <c r="F225" s="19"/>
      <c r="G225" s="20"/>
      <c r="H225" s="38"/>
      <c r="I225" s="39" t="str">
        <f aca="false">IF(OR(G225="",H225=""),"",G225+H225)</f>
        <v/>
      </c>
      <c r="J225" s="22" t="str">
        <f aca="true">IF(OR(I225="",F225="Tạm dừng"),"",I225-TODAY())</f>
        <v/>
      </c>
      <c r="K225" s="40" t="str">
        <f aca="false">IF(J225="","",IF(J225&lt;0,"Quá hạn – gọi ngay",IF(J225&lt;=3,"Sắp đến lịch","")))</f>
        <v/>
      </c>
      <c r="L225" s="19"/>
    </row>
    <row r="226" customFormat="false" ht="15" hidden="false" customHeight="false" outlineLevel="0" collapsed="false">
      <c r="A226" s="37"/>
      <c r="B226" s="19"/>
      <c r="C226" s="37"/>
      <c r="D226" s="19"/>
      <c r="E226" s="19"/>
      <c r="F226" s="19"/>
      <c r="G226" s="20"/>
      <c r="H226" s="38"/>
      <c r="I226" s="39" t="str">
        <f aca="false">IF(OR(G226="",H226=""),"",G226+H226)</f>
        <v/>
      </c>
      <c r="J226" s="22" t="str">
        <f aca="true">IF(OR(I226="",F226="Tạm dừng"),"",I226-TODAY())</f>
        <v/>
      </c>
      <c r="K226" s="40" t="str">
        <f aca="false">IF(J226="","",IF(J226&lt;0,"Quá hạn – gọi ngay",IF(J226&lt;=3,"Sắp đến lịch","")))</f>
        <v/>
      </c>
      <c r="L226" s="19"/>
    </row>
    <row r="227" customFormat="false" ht="15" hidden="false" customHeight="false" outlineLevel="0" collapsed="false">
      <c r="A227" s="37"/>
      <c r="B227" s="19"/>
      <c r="C227" s="37"/>
      <c r="D227" s="19"/>
      <c r="E227" s="19"/>
      <c r="F227" s="19"/>
      <c r="G227" s="20"/>
      <c r="H227" s="38"/>
      <c r="I227" s="39" t="str">
        <f aca="false">IF(OR(G227="",H227=""),"",G227+H227)</f>
        <v/>
      </c>
      <c r="J227" s="22" t="str">
        <f aca="true">IF(OR(I227="",F227="Tạm dừng"),"",I227-TODAY())</f>
        <v/>
      </c>
      <c r="K227" s="40" t="str">
        <f aca="false">IF(J227="","",IF(J227&lt;0,"Quá hạn – gọi ngay",IF(J227&lt;=3,"Sắp đến lịch","")))</f>
        <v/>
      </c>
      <c r="L227" s="19"/>
    </row>
    <row r="228" customFormat="false" ht="15" hidden="false" customHeight="false" outlineLevel="0" collapsed="false">
      <c r="A228" s="37"/>
      <c r="B228" s="19"/>
      <c r="C228" s="37"/>
      <c r="D228" s="19"/>
      <c r="E228" s="19"/>
      <c r="F228" s="19"/>
      <c r="G228" s="20"/>
      <c r="H228" s="38"/>
      <c r="I228" s="39" t="str">
        <f aca="false">IF(OR(G228="",H228=""),"",G228+H228)</f>
        <v/>
      </c>
      <c r="J228" s="22" t="str">
        <f aca="true">IF(OR(I228="",F228="Tạm dừng"),"",I228-TODAY())</f>
        <v/>
      </c>
      <c r="K228" s="40" t="str">
        <f aca="false">IF(J228="","",IF(J228&lt;0,"Quá hạn – gọi ngay",IF(J228&lt;=3,"Sắp đến lịch","")))</f>
        <v/>
      </c>
      <c r="L228" s="19"/>
    </row>
    <row r="229" customFormat="false" ht="15" hidden="false" customHeight="false" outlineLevel="0" collapsed="false">
      <c r="A229" s="37"/>
      <c r="B229" s="19"/>
      <c r="C229" s="37"/>
      <c r="D229" s="19"/>
      <c r="E229" s="19"/>
      <c r="F229" s="19"/>
      <c r="G229" s="20"/>
      <c r="H229" s="38"/>
      <c r="I229" s="39" t="str">
        <f aca="false">IF(OR(G229="",H229=""),"",G229+H229)</f>
        <v/>
      </c>
      <c r="J229" s="22" t="str">
        <f aca="true">IF(OR(I229="",F229="Tạm dừng"),"",I229-TODAY())</f>
        <v/>
      </c>
      <c r="K229" s="40" t="str">
        <f aca="false">IF(J229="","",IF(J229&lt;0,"Quá hạn – gọi ngay",IF(J229&lt;=3,"Sắp đến lịch","")))</f>
        <v/>
      </c>
      <c r="L229" s="19"/>
    </row>
    <row r="230" customFormat="false" ht="15" hidden="false" customHeight="false" outlineLevel="0" collapsed="false">
      <c r="A230" s="37"/>
      <c r="B230" s="19"/>
      <c r="C230" s="37"/>
      <c r="D230" s="19"/>
      <c r="E230" s="19"/>
      <c r="F230" s="19"/>
      <c r="G230" s="20"/>
      <c r="H230" s="38"/>
      <c r="I230" s="39" t="str">
        <f aca="false">IF(OR(G230="",H230=""),"",G230+H230)</f>
        <v/>
      </c>
      <c r="J230" s="22" t="str">
        <f aca="true">IF(OR(I230="",F230="Tạm dừng"),"",I230-TODAY())</f>
        <v/>
      </c>
      <c r="K230" s="40" t="str">
        <f aca="false">IF(J230="","",IF(J230&lt;0,"Quá hạn – gọi ngay",IF(J230&lt;=3,"Sắp đến lịch","")))</f>
        <v/>
      </c>
      <c r="L230" s="19"/>
    </row>
    <row r="231" customFormat="false" ht="15" hidden="false" customHeight="false" outlineLevel="0" collapsed="false">
      <c r="A231" s="37"/>
      <c r="B231" s="19"/>
      <c r="C231" s="37"/>
      <c r="D231" s="19"/>
      <c r="E231" s="19"/>
      <c r="F231" s="19"/>
      <c r="G231" s="20"/>
      <c r="H231" s="38"/>
      <c r="I231" s="39" t="str">
        <f aca="false">IF(OR(G231="",H231=""),"",G231+H231)</f>
        <v/>
      </c>
      <c r="J231" s="22" t="str">
        <f aca="true">IF(OR(I231="",F231="Tạm dừng"),"",I231-TODAY())</f>
        <v/>
      </c>
      <c r="K231" s="40" t="str">
        <f aca="false">IF(J231="","",IF(J231&lt;0,"Quá hạn – gọi ngay",IF(J231&lt;=3,"Sắp đến lịch","")))</f>
        <v/>
      </c>
      <c r="L231" s="19"/>
    </row>
    <row r="232" customFormat="false" ht="15" hidden="false" customHeight="false" outlineLevel="0" collapsed="false">
      <c r="A232" s="37"/>
      <c r="B232" s="19"/>
      <c r="C232" s="37"/>
      <c r="D232" s="19"/>
      <c r="E232" s="19"/>
      <c r="F232" s="19"/>
      <c r="G232" s="20"/>
      <c r="H232" s="38"/>
      <c r="I232" s="39" t="str">
        <f aca="false">IF(OR(G232="",H232=""),"",G232+H232)</f>
        <v/>
      </c>
      <c r="J232" s="22" t="str">
        <f aca="true">IF(OR(I232="",F232="Tạm dừng"),"",I232-TODAY())</f>
        <v/>
      </c>
      <c r="K232" s="40" t="str">
        <f aca="false">IF(J232="","",IF(J232&lt;0,"Quá hạn – gọi ngay",IF(J232&lt;=3,"Sắp đến lịch","")))</f>
        <v/>
      </c>
      <c r="L232" s="19"/>
    </row>
    <row r="233" customFormat="false" ht="15" hidden="false" customHeight="false" outlineLevel="0" collapsed="false">
      <c r="A233" s="37"/>
      <c r="B233" s="19"/>
      <c r="C233" s="37"/>
      <c r="D233" s="19"/>
      <c r="E233" s="19"/>
      <c r="F233" s="19"/>
      <c r="G233" s="20"/>
      <c r="H233" s="38"/>
      <c r="I233" s="39" t="str">
        <f aca="false">IF(OR(G233="",H233=""),"",G233+H233)</f>
        <v/>
      </c>
      <c r="J233" s="22" t="str">
        <f aca="true">IF(OR(I233="",F233="Tạm dừng"),"",I233-TODAY())</f>
        <v/>
      </c>
      <c r="K233" s="40" t="str">
        <f aca="false">IF(J233="","",IF(J233&lt;0,"Quá hạn – gọi ngay",IF(J233&lt;=3,"Sắp đến lịch","")))</f>
        <v/>
      </c>
      <c r="L233" s="19"/>
    </row>
    <row r="234" customFormat="false" ht="15" hidden="false" customHeight="false" outlineLevel="0" collapsed="false">
      <c r="A234" s="37"/>
      <c r="B234" s="19"/>
      <c r="C234" s="37"/>
      <c r="D234" s="19"/>
      <c r="E234" s="19"/>
      <c r="F234" s="19"/>
      <c r="G234" s="20"/>
      <c r="H234" s="38"/>
      <c r="I234" s="39" t="str">
        <f aca="false">IF(OR(G234="",H234=""),"",G234+H234)</f>
        <v/>
      </c>
      <c r="J234" s="22" t="str">
        <f aca="true">IF(OR(I234="",F234="Tạm dừng"),"",I234-TODAY())</f>
        <v/>
      </c>
      <c r="K234" s="40" t="str">
        <f aca="false">IF(J234="","",IF(J234&lt;0,"Quá hạn – gọi ngay",IF(J234&lt;=3,"Sắp đến lịch","")))</f>
        <v/>
      </c>
      <c r="L234" s="19"/>
    </row>
    <row r="235" customFormat="false" ht="15" hidden="false" customHeight="false" outlineLevel="0" collapsed="false">
      <c r="A235" s="37"/>
      <c r="B235" s="19"/>
      <c r="C235" s="37"/>
      <c r="D235" s="19"/>
      <c r="E235" s="19"/>
      <c r="F235" s="19"/>
      <c r="G235" s="20"/>
      <c r="H235" s="38"/>
      <c r="I235" s="39" t="str">
        <f aca="false">IF(OR(G235="",H235=""),"",G235+H235)</f>
        <v/>
      </c>
      <c r="J235" s="22" t="str">
        <f aca="true">IF(OR(I235="",F235="Tạm dừng"),"",I235-TODAY())</f>
        <v/>
      </c>
      <c r="K235" s="40" t="str">
        <f aca="false">IF(J235="","",IF(J235&lt;0,"Quá hạn – gọi ngay",IF(J235&lt;=3,"Sắp đến lịch","")))</f>
        <v/>
      </c>
      <c r="L235" s="19"/>
    </row>
    <row r="236" customFormat="false" ht="15" hidden="false" customHeight="false" outlineLevel="0" collapsed="false">
      <c r="A236" s="37"/>
      <c r="B236" s="19"/>
      <c r="C236" s="37"/>
      <c r="D236" s="19"/>
      <c r="E236" s="19"/>
      <c r="F236" s="19"/>
      <c r="G236" s="20"/>
      <c r="H236" s="38"/>
      <c r="I236" s="39" t="str">
        <f aca="false">IF(OR(G236="",H236=""),"",G236+H236)</f>
        <v/>
      </c>
      <c r="J236" s="22" t="str">
        <f aca="true">IF(OR(I236="",F236="Tạm dừng"),"",I236-TODAY())</f>
        <v/>
      </c>
      <c r="K236" s="40" t="str">
        <f aca="false">IF(J236="","",IF(J236&lt;0,"Quá hạn – gọi ngay",IF(J236&lt;=3,"Sắp đến lịch","")))</f>
        <v/>
      </c>
      <c r="L236" s="19"/>
    </row>
    <row r="237" customFormat="false" ht="15" hidden="false" customHeight="false" outlineLevel="0" collapsed="false">
      <c r="A237" s="37"/>
      <c r="B237" s="19"/>
      <c r="C237" s="37"/>
      <c r="D237" s="19"/>
      <c r="E237" s="19"/>
      <c r="F237" s="19"/>
      <c r="G237" s="20"/>
      <c r="H237" s="38"/>
      <c r="I237" s="39" t="str">
        <f aca="false">IF(OR(G237="",H237=""),"",G237+H237)</f>
        <v/>
      </c>
      <c r="J237" s="22" t="str">
        <f aca="true">IF(OR(I237="",F237="Tạm dừng"),"",I237-TODAY())</f>
        <v/>
      </c>
      <c r="K237" s="40" t="str">
        <f aca="false">IF(J237="","",IF(J237&lt;0,"Quá hạn – gọi ngay",IF(J237&lt;=3,"Sắp đến lịch","")))</f>
        <v/>
      </c>
      <c r="L237" s="19"/>
    </row>
    <row r="238" customFormat="false" ht="15" hidden="false" customHeight="false" outlineLevel="0" collapsed="false">
      <c r="A238" s="37"/>
      <c r="B238" s="19"/>
      <c r="C238" s="37"/>
      <c r="D238" s="19"/>
      <c r="E238" s="19"/>
      <c r="F238" s="19"/>
      <c r="G238" s="20"/>
      <c r="H238" s="38"/>
      <c r="I238" s="39" t="str">
        <f aca="false">IF(OR(G238="",H238=""),"",G238+H238)</f>
        <v/>
      </c>
      <c r="J238" s="22" t="str">
        <f aca="true">IF(OR(I238="",F238="Tạm dừng"),"",I238-TODAY())</f>
        <v/>
      </c>
      <c r="K238" s="40" t="str">
        <f aca="false">IF(J238="","",IF(J238&lt;0,"Quá hạn – gọi ngay",IF(J238&lt;=3,"Sắp đến lịch","")))</f>
        <v/>
      </c>
      <c r="L238" s="19"/>
    </row>
    <row r="239" customFormat="false" ht="15" hidden="false" customHeight="false" outlineLevel="0" collapsed="false">
      <c r="A239" s="37"/>
      <c r="B239" s="19"/>
      <c r="C239" s="37"/>
      <c r="D239" s="19"/>
      <c r="E239" s="19"/>
      <c r="F239" s="19"/>
      <c r="G239" s="20"/>
      <c r="H239" s="38"/>
      <c r="I239" s="39" t="str">
        <f aca="false">IF(OR(G239="",H239=""),"",G239+H239)</f>
        <v/>
      </c>
      <c r="J239" s="22" t="str">
        <f aca="true">IF(OR(I239="",F239="Tạm dừng"),"",I239-TODAY())</f>
        <v/>
      </c>
      <c r="K239" s="40" t="str">
        <f aca="false">IF(J239="","",IF(J239&lt;0,"Quá hạn – gọi ngay",IF(J239&lt;=3,"Sắp đến lịch","")))</f>
        <v/>
      </c>
      <c r="L239" s="19"/>
    </row>
    <row r="240" customFormat="false" ht="15" hidden="false" customHeight="false" outlineLevel="0" collapsed="false">
      <c r="A240" s="37"/>
      <c r="B240" s="19"/>
      <c r="C240" s="37"/>
      <c r="D240" s="19"/>
      <c r="E240" s="19"/>
      <c r="F240" s="19"/>
      <c r="G240" s="20"/>
      <c r="H240" s="38"/>
      <c r="I240" s="39" t="str">
        <f aca="false">IF(OR(G240="",H240=""),"",G240+H240)</f>
        <v/>
      </c>
      <c r="J240" s="22" t="str">
        <f aca="true">IF(OR(I240="",F240="Tạm dừng"),"",I240-TODAY())</f>
        <v/>
      </c>
      <c r="K240" s="40" t="str">
        <f aca="false">IF(J240="","",IF(J240&lt;0,"Quá hạn – gọi ngay",IF(J240&lt;=3,"Sắp đến lịch","")))</f>
        <v/>
      </c>
      <c r="L240" s="19"/>
    </row>
    <row r="241" customFormat="false" ht="15" hidden="false" customHeight="false" outlineLevel="0" collapsed="false">
      <c r="A241" s="37"/>
      <c r="B241" s="19"/>
      <c r="C241" s="37"/>
      <c r="D241" s="19"/>
      <c r="E241" s="19"/>
      <c r="F241" s="19"/>
      <c r="G241" s="20"/>
      <c r="H241" s="38"/>
      <c r="I241" s="39" t="str">
        <f aca="false">IF(OR(G241="",H241=""),"",G241+H241)</f>
        <v/>
      </c>
      <c r="J241" s="22" t="str">
        <f aca="true">IF(OR(I241="",F241="Tạm dừng"),"",I241-TODAY())</f>
        <v/>
      </c>
      <c r="K241" s="40" t="str">
        <f aca="false">IF(J241="","",IF(J241&lt;0,"Quá hạn – gọi ngay",IF(J241&lt;=3,"Sắp đến lịch","")))</f>
        <v/>
      </c>
      <c r="L241" s="19"/>
    </row>
    <row r="242" customFormat="false" ht="15" hidden="false" customHeight="false" outlineLevel="0" collapsed="false">
      <c r="A242" s="37"/>
      <c r="B242" s="19"/>
      <c r="C242" s="37"/>
      <c r="D242" s="19"/>
      <c r="E242" s="19"/>
      <c r="F242" s="19"/>
      <c r="G242" s="20"/>
      <c r="H242" s="38"/>
      <c r="I242" s="39" t="str">
        <f aca="false">IF(OR(G242="",H242=""),"",G242+H242)</f>
        <v/>
      </c>
      <c r="J242" s="22" t="str">
        <f aca="true">IF(OR(I242="",F242="Tạm dừng"),"",I242-TODAY())</f>
        <v/>
      </c>
      <c r="K242" s="40" t="str">
        <f aca="false">IF(J242="","",IF(J242&lt;0,"Quá hạn – gọi ngay",IF(J242&lt;=3,"Sắp đến lịch","")))</f>
        <v/>
      </c>
      <c r="L242" s="19"/>
    </row>
    <row r="243" customFormat="false" ht="15" hidden="false" customHeight="false" outlineLevel="0" collapsed="false">
      <c r="A243" s="37"/>
      <c r="B243" s="19"/>
      <c r="C243" s="37"/>
      <c r="D243" s="19"/>
      <c r="E243" s="19"/>
      <c r="F243" s="19"/>
      <c r="G243" s="20"/>
      <c r="H243" s="38"/>
      <c r="I243" s="39" t="str">
        <f aca="false">IF(OR(G243="",H243=""),"",G243+H243)</f>
        <v/>
      </c>
      <c r="J243" s="22" t="str">
        <f aca="true">IF(OR(I243="",F243="Tạm dừng"),"",I243-TODAY())</f>
        <v/>
      </c>
      <c r="K243" s="40" t="str">
        <f aca="false">IF(J243="","",IF(J243&lt;0,"Quá hạn – gọi ngay",IF(J243&lt;=3,"Sắp đến lịch","")))</f>
        <v/>
      </c>
      <c r="L243" s="19"/>
    </row>
    <row r="244" customFormat="false" ht="15" hidden="false" customHeight="false" outlineLevel="0" collapsed="false">
      <c r="A244" s="37"/>
      <c r="B244" s="19"/>
      <c r="C244" s="37"/>
      <c r="D244" s="19"/>
      <c r="E244" s="19"/>
      <c r="F244" s="19"/>
      <c r="G244" s="20"/>
      <c r="H244" s="38"/>
      <c r="I244" s="39" t="str">
        <f aca="false">IF(OR(G244="",H244=""),"",G244+H244)</f>
        <v/>
      </c>
      <c r="J244" s="22" t="str">
        <f aca="true">IF(OR(I244="",F244="Tạm dừng"),"",I244-TODAY())</f>
        <v/>
      </c>
      <c r="K244" s="40" t="str">
        <f aca="false">IF(J244="","",IF(J244&lt;0,"Quá hạn – gọi ngay",IF(J244&lt;=3,"Sắp đến lịch","")))</f>
        <v/>
      </c>
      <c r="L244" s="19"/>
    </row>
    <row r="245" customFormat="false" ht="15" hidden="false" customHeight="false" outlineLevel="0" collapsed="false">
      <c r="A245" s="37"/>
      <c r="B245" s="19"/>
      <c r="C245" s="37"/>
      <c r="D245" s="19"/>
      <c r="E245" s="19"/>
      <c r="F245" s="19"/>
      <c r="G245" s="20"/>
      <c r="H245" s="38"/>
      <c r="I245" s="39" t="str">
        <f aca="false">IF(OR(G245="",H245=""),"",G245+H245)</f>
        <v/>
      </c>
      <c r="J245" s="22" t="str">
        <f aca="true">IF(OR(I245="",F245="Tạm dừng"),"",I245-TODAY())</f>
        <v/>
      </c>
      <c r="K245" s="40" t="str">
        <f aca="false">IF(J245="","",IF(J245&lt;0,"Quá hạn – gọi ngay",IF(J245&lt;=3,"Sắp đến lịch","")))</f>
        <v/>
      </c>
      <c r="L245" s="19"/>
    </row>
    <row r="246" customFormat="false" ht="15" hidden="false" customHeight="false" outlineLevel="0" collapsed="false">
      <c r="A246" s="37"/>
      <c r="B246" s="19"/>
      <c r="C246" s="37"/>
      <c r="D246" s="19"/>
      <c r="E246" s="19"/>
      <c r="F246" s="19"/>
      <c r="G246" s="20"/>
      <c r="H246" s="38"/>
      <c r="I246" s="39" t="str">
        <f aca="false">IF(OR(G246="",H246=""),"",G246+H246)</f>
        <v/>
      </c>
      <c r="J246" s="22" t="str">
        <f aca="true">IF(OR(I246="",F246="Tạm dừng"),"",I246-TODAY())</f>
        <v/>
      </c>
      <c r="K246" s="40" t="str">
        <f aca="false">IF(J246="","",IF(J246&lt;0,"Quá hạn – gọi ngay",IF(J246&lt;=3,"Sắp đến lịch","")))</f>
        <v/>
      </c>
      <c r="L246" s="19"/>
    </row>
    <row r="247" customFormat="false" ht="15" hidden="false" customHeight="false" outlineLevel="0" collapsed="false">
      <c r="A247" s="37"/>
      <c r="B247" s="19"/>
      <c r="C247" s="37"/>
      <c r="D247" s="19"/>
      <c r="E247" s="19"/>
      <c r="F247" s="19"/>
      <c r="G247" s="20"/>
      <c r="H247" s="38"/>
      <c r="I247" s="39" t="str">
        <f aca="false">IF(OR(G247="",H247=""),"",G247+H247)</f>
        <v/>
      </c>
      <c r="J247" s="22" t="str">
        <f aca="true">IF(OR(I247="",F247="Tạm dừng"),"",I247-TODAY())</f>
        <v/>
      </c>
      <c r="K247" s="40" t="str">
        <f aca="false">IF(J247="","",IF(J247&lt;0,"Quá hạn – gọi ngay",IF(J247&lt;=3,"Sắp đến lịch","")))</f>
        <v/>
      </c>
      <c r="L247" s="19"/>
    </row>
    <row r="248" customFormat="false" ht="15" hidden="false" customHeight="false" outlineLevel="0" collapsed="false">
      <c r="A248" s="37"/>
      <c r="B248" s="19"/>
      <c r="C248" s="37"/>
      <c r="D248" s="19"/>
      <c r="E248" s="19"/>
      <c r="F248" s="19"/>
      <c r="G248" s="20"/>
      <c r="H248" s="38"/>
      <c r="I248" s="39" t="str">
        <f aca="false">IF(OR(G248="",H248=""),"",G248+H248)</f>
        <v/>
      </c>
      <c r="J248" s="22" t="str">
        <f aca="true">IF(OR(I248="",F248="Tạm dừng"),"",I248-TODAY())</f>
        <v/>
      </c>
      <c r="K248" s="40" t="str">
        <f aca="false">IF(J248="","",IF(J248&lt;0,"Quá hạn – gọi ngay",IF(J248&lt;=3,"Sắp đến lịch","")))</f>
        <v/>
      </c>
      <c r="L248" s="19"/>
    </row>
    <row r="249" customFormat="false" ht="15" hidden="false" customHeight="false" outlineLevel="0" collapsed="false">
      <c r="A249" s="37"/>
      <c r="B249" s="19"/>
      <c r="C249" s="37"/>
      <c r="D249" s="19"/>
      <c r="E249" s="19"/>
      <c r="F249" s="19"/>
      <c r="G249" s="20"/>
      <c r="H249" s="38"/>
      <c r="I249" s="39" t="str">
        <f aca="false">IF(OR(G249="",H249=""),"",G249+H249)</f>
        <v/>
      </c>
      <c r="J249" s="22" t="str">
        <f aca="true">IF(OR(I249="",F249="Tạm dừng"),"",I249-TODAY())</f>
        <v/>
      </c>
      <c r="K249" s="40" t="str">
        <f aca="false">IF(J249="","",IF(J249&lt;0,"Quá hạn – gọi ngay",IF(J249&lt;=3,"Sắp đến lịch","")))</f>
        <v/>
      </c>
      <c r="L249" s="19"/>
    </row>
    <row r="250" customFormat="false" ht="15" hidden="false" customHeight="false" outlineLevel="0" collapsed="false">
      <c r="A250" s="37"/>
      <c r="B250" s="19"/>
      <c r="C250" s="37"/>
      <c r="D250" s="19"/>
      <c r="E250" s="19"/>
      <c r="F250" s="19"/>
      <c r="G250" s="20"/>
      <c r="H250" s="38"/>
      <c r="I250" s="39" t="str">
        <f aca="false">IF(OR(G250="",H250=""),"",G250+H250)</f>
        <v/>
      </c>
      <c r="J250" s="22" t="str">
        <f aca="true">IF(OR(I250="",F250="Tạm dừng"),"",I250-TODAY())</f>
        <v/>
      </c>
      <c r="K250" s="40" t="str">
        <f aca="false">IF(J250="","",IF(J250&lt;0,"Quá hạn – gọi ngay",IF(J250&lt;=3,"Sắp đến lịch","")))</f>
        <v/>
      </c>
      <c r="L250" s="19"/>
    </row>
    <row r="251" customFormat="false" ht="15" hidden="false" customHeight="false" outlineLevel="0" collapsed="false">
      <c r="A251" s="37"/>
      <c r="B251" s="19"/>
      <c r="C251" s="37"/>
      <c r="D251" s="19"/>
      <c r="E251" s="19"/>
      <c r="F251" s="19"/>
      <c r="G251" s="20"/>
      <c r="H251" s="38"/>
      <c r="I251" s="39" t="str">
        <f aca="false">IF(OR(G251="",H251=""),"",G251+H251)</f>
        <v/>
      </c>
      <c r="J251" s="22" t="str">
        <f aca="true">IF(OR(I251="",F251="Tạm dừng"),"",I251-TODAY())</f>
        <v/>
      </c>
      <c r="K251" s="40" t="str">
        <f aca="false">IF(J251="","",IF(J251&lt;0,"Quá hạn – gọi ngay",IF(J251&lt;=3,"Sắp đến lịch","")))</f>
        <v/>
      </c>
      <c r="L251" s="19"/>
    </row>
    <row r="252" customFormat="false" ht="15" hidden="false" customHeight="false" outlineLevel="0" collapsed="false">
      <c r="A252" s="37"/>
      <c r="B252" s="19"/>
      <c r="C252" s="37"/>
      <c r="D252" s="19"/>
      <c r="E252" s="19"/>
      <c r="F252" s="19"/>
      <c r="G252" s="20"/>
      <c r="H252" s="38"/>
      <c r="I252" s="39" t="str">
        <f aca="false">IF(OR(G252="",H252=""),"",G252+H252)</f>
        <v/>
      </c>
      <c r="J252" s="22" t="str">
        <f aca="true">IF(OR(I252="",F252="Tạm dừng"),"",I252-TODAY())</f>
        <v/>
      </c>
      <c r="K252" s="40" t="str">
        <f aca="false">IF(J252="","",IF(J252&lt;0,"Quá hạn – gọi ngay",IF(J252&lt;=3,"Sắp đến lịch","")))</f>
        <v/>
      </c>
      <c r="L252" s="19"/>
    </row>
    <row r="253" customFormat="false" ht="15" hidden="false" customHeight="false" outlineLevel="0" collapsed="false">
      <c r="A253" s="37"/>
      <c r="B253" s="19"/>
      <c r="C253" s="37"/>
      <c r="D253" s="19"/>
      <c r="E253" s="19"/>
      <c r="F253" s="19"/>
      <c r="G253" s="20"/>
      <c r="H253" s="38"/>
      <c r="I253" s="39" t="str">
        <f aca="false">IF(OR(G253="",H253=""),"",G253+H253)</f>
        <v/>
      </c>
      <c r="J253" s="22" t="str">
        <f aca="true">IF(OR(I253="",F253="Tạm dừng"),"",I253-TODAY())</f>
        <v/>
      </c>
      <c r="K253" s="40" t="str">
        <f aca="false">IF(J253="","",IF(J253&lt;0,"Quá hạn – gọi ngay",IF(J253&lt;=3,"Sắp đến lịch","")))</f>
        <v/>
      </c>
      <c r="L253" s="19"/>
    </row>
    <row r="254" customFormat="false" ht="15" hidden="false" customHeight="false" outlineLevel="0" collapsed="false">
      <c r="A254" s="37"/>
      <c r="B254" s="19"/>
      <c r="C254" s="37"/>
      <c r="D254" s="19"/>
      <c r="E254" s="19"/>
      <c r="F254" s="19"/>
      <c r="G254" s="20"/>
      <c r="H254" s="38"/>
      <c r="I254" s="39" t="str">
        <f aca="false">IF(OR(G254="",H254=""),"",G254+H254)</f>
        <v/>
      </c>
      <c r="J254" s="22" t="str">
        <f aca="true">IF(OR(I254="",F254="Tạm dừng"),"",I254-TODAY())</f>
        <v/>
      </c>
      <c r="K254" s="40" t="str">
        <f aca="false">IF(J254="","",IF(J254&lt;0,"Quá hạn – gọi ngay",IF(J254&lt;=3,"Sắp đến lịch","")))</f>
        <v/>
      </c>
      <c r="L254" s="19"/>
    </row>
    <row r="255" customFormat="false" ht="15" hidden="false" customHeight="false" outlineLevel="0" collapsed="false">
      <c r="A255" s="37"/>
      <c r="B255" s="19"/>
      <c r="C255" s="37"/>
      <c r="D255" s="19"/>
      <c r="E255" s="19"/>
      <c r="F255" s="19"/>
      <c r="G255" s="20"/>
      <c r="H255" s="38"/>
      <c r="I255" s="39" t="str">
        <f aca="false">IF(OR(G255="",H255=""),"",G255+H255)</f>
        <v/>
      </c>
      <c r="J255" s="22" t="str">
        <f aca="true">IF(OR(I255="",F255="Tạm dừng"),"",I255-TODAY())</f>
        <v/>
      </c>
      <c r="K255" s="40" t="str">
        <f aca="false">IF(J255="","",IF(J255&lt;0,"Quá hạn – gọi ngay",IF(J255&lt;=3,"Sắp đến lịch","")))</f>
        <v/>
      </c>
      <c r="L255" s="19"/>
    </row>
    <row r="256" customFormat="false" ht="15" hidden="false" customHeight="false" outlineLevel="0" collapsed="false">
      <c r="A256" s="37"/>
      <c r="B256" s="19"/>
      <c r="C256" s="37"/>
      <c r="D256" s="19"/>
      <c r="E256" s="19"/>
      <c r="F256" s="19"/>
      <c r="G256" s="20"/>
      <c r="H256" s="38"/>
      <c r="I256" s="39" t="str">
        <f aca="false">IF(OR(G256="",H256=""),"",G256+H256)</f>
        <v/>
      </c>
      <c r="J256" s="22" t="str">
        <f aca="true">IF(OR(I256="",F256="Tạm dừng"),"",I256-TODAY())</f>
        <v/>
      </c>
      <c r="K256" s="40" t="str">
        <f aca="false">IF(J256="","",IF(J256&lt;0,"Quá hạn – gọi ngay",IF(J256&lt;=3,"Sắp đến lịch","")))</f>
        <v/>
      </c>
      <c r="L256" s="19"/>
    </row>
    <row r="257" customFormat="false" ht="15" hidden="false" customHeight="false" outlineLevel="0" collapsed="false">
      <c r="A257" s="37"/>
      <c r="B257" s="19"/>
      <c r="C257" s="37"/>
      <c r="D257" s="19"/>
      <c r="E257" s="19"/>
      <c r="F257" s="19"/>
      <c r="G257" s="20"/>
      <c r="H257" s="38"/>
      <c r="I257" s="39" t="str">
        <f aca="false">IF(OR(G257="",H257=""),"",G257+H257)</f>
        <v/>
      </c>
      <c r="J257" s="22" t="str">
        <f aca="true">IF(OR(I257="",F257="Tạm dừng"),"",I257-TODAY())</f>
        <v/>
      </c>
      <c r="K257" s="40" t="str">
        <f aca="false">IF(J257="","",IF(J257&lt;0,"Quá hạn – gọi ngay",IF(J257&lt;=3,"Sắp đến lịch","")))</f>
        <v/>
      </c>
      <c r="L257" s="19"/>
    </row>
    <row r="258" customFormat="false" ht="15" hidden="false" customHeight="false" outlineLevel="0" collapsed="false">
      <c r="A258" s="37"/>
      <c r="B258" s="19"/>
      <c r="C258" s="37"/>
      <c r="D258" s="19"/>
      <c r="E258" s="19"/>
      <c r="F258" s="19"/>
      <c r="G258" s="20"/>
      <c r="H258" s="38"/>
      <c r="I258" s="39" t="str">
        <f aca="false">IF(OR(G258="",H258=""),"",G258+H258)</f>
        <v/>
      </c>
      <c r="J258" s="22" t="str">
        <f aca="true">IF(OR(I258="",F258="Tạm dừng"),"",I258-TODAY())</f>
        <v/>
      </c>
      <c r="K258" s="40" t="str">
        <f aca="false">IF(J258="","",IF(J258&lt;0,"Quá hạn – gọi ngay",IF(J258&lt;=3,"Sắp đến lịch","")))</f>
        <v/>
      </c>
      <c r="L258" s="19"/>
    </row>
    <row r="259" customFormat="false" ht="15" hidden="false" customHeight="false" outlineLevel="0" collapsed="false">
      <c r="A259" s="37"/>
      <c r="B259" s="19"/>
      <c r="C259" s="37"/>
      <c r="D259" s="19"/>
      <c r="E259" s="19"/>
      <c r="F259" s="19"/>
      <c r="G259" s="20"/>
      <c r="H259" s="38"/>
      <c r="I259" s="39" t="str">
        <f aca="false">IF(OR(G259="",H259=""),"",G259+H259)</f>
        <v/>
      </c>
      <c r="J259" s="22" t="str">
        <f aca="true">IF(OR(I259="",F259="Tạm dừng"),"",I259-TODAY())</f>
        <v/>
      </c>
      <c r="K259" s="40" t="str">
        <f aca="false">IF(J259="","",IF(J259&lt;0,"Quá hạn – gọi ngay",IF(J259&lt;=3,"Sắp đến lịch","")))</f>
        <v/>
      </c>
      <c r="L259" s="19"/>
    </row>
    <row r="260" customFormat="false" ht="15" hidden="false" customHeight="false" outlineLevel="0" collapsed="false">
      <c r="A260" s="37"/>
      <c r="B260" s="19"/>
      <c r="C260" s="37"/>
      <c r="D260" s="19"/>
      <c r="E260" s="19"/>
      <c r="F260" s="19"/>
      <c r="G260" s="20"/>
      <c r="H260" s="38"/>
      <c r="I260" s="39" t="str">
        <f aca="false">IF(OR(G260="",H260=""),"",G260+H260)</f>
        <v/>
      </c>
      <c r="J260" s="22" t="str">
        <f aca="true">IF(OR(I260="",F260="Tạm dừng"),"",I260-TODAY())</f>
        <v/>
      </c>
      <c r="K260" s="40" t="str">
        <f aca="false">IF(J260="","",IF(J260&lt;0,"Quá hạn – gọi ngay",IF(J260&lt;=3,"Sắp đến lịch","")))</f>
        <v/>
      </c>
      <c r="L260" s="19"/>
    </row>
    <row r="261" customFormat="false" ht="15" hidden="false" customHeight="false" outlineLevel="0" collapsed="false">
      <c r="A261" s="37"/>
      <c r="B261" s="19"/>
      <c r="C261" s="37"/>
      <c r="D261" s="19"/>
      <c r="E261" s="19"/>
      <c r="F261" s="19"/>
      <c r="G261" s="20"/>
      <c r="H261" s="38"/>
      <c r="I261" s="39" t="str">
        <f aca="false">IF(OR(G261="",H261=""),"",G261+H261)</f>
        <v/>
      </c>
      <c r="J261" s="22" t="str">
        <f aca="true">IF(OR(I261="",F261="Tạm dừng"),"",I261-TODAY())</f>
        <v/>
      </c>
      <c r="K261" s="40" t="str">
        <f aca="false">IF(J261="","",IF(J261&lt;0,"Quá hạn – gọi ngay",IF(J261&lt;=3,"Sắp đến lịch","")))</f>
        <v/>
      </c>
      <c r="L261" s="19"/>
    </row>
    <row r="262" customFormat="false" ht="15" hidden="false" customHeight="false" outlineLevel="0" collapsed="false">
      <c r="A262" s="37"/>
      <c r="B262" s="19"/>
      <c r="C262" s="37"/>
      <c r="D262" s="19"/>
      <c r="E262" s="19"/>
      <c r="F262" s="19"/>
      <c r="G262" s="20"/>
      <c r="H262" s="38"/>
      <c r="I262" s="39" t="str">
        <f aca="false">IF(OR(G262="",H262=""),"",G262+H262)</f>
        <v/>
      </c>
      <c r="J262" s="22" t="str">
        <f aca="true">IF(OR(I262="",F262="Tạm dừng"),"",I262-TODAY())</f>
        <v/>
      </c>
      <c r="K262" s="40" t="str">
        <f aca="false">IF(J262="","",IF(J262&lt;0,"Quá hạn – gọi ngay",IF(J262&lt;=3,"Sắp đến lịch","")))</f>
        <v/>
      </c>
      <c r="L262" s="19"/>
    </row>
    <row r="263" customFormat="false" ht="15" hidden="false" customHeight="false" outlineLevel="0" collapsed="false">
      <c r="A263" s="37"/>
      <c r="B263" s="19"/>
      <c r="C263" s="37"/>
      <c r="D263" s="19"/>
      <c r="E263" s="19"/>
      <c r="F263" s="19"/>
      <c r="G263" s="20"/>
      <c r="H263" s="38"/>
      <c r="I263" s="39" t="str">
        <f aca="false">IF(OR(G263="",H263=""),"",G263+H263)</f>
        <v/>
      </c>
      <c r="J263" s="22" t="str">
        <f aca="true">IF(OR(I263="",F263="Tạm dừng"),"",I263-TODAY())</f>
        <v/>
      </c>
      <c r="K263" s="40" t="str">
        <f aca="false">IF(J263="","",IF(J263&lt;0,"Quá hạn – gọi ngay",IF(J263&lt;=3,"Sắp đến lịch","")))</f>
        <v/>
      </c>
      <c r="L263" s="19"/>
    </row>
    <row r="264" customFormat="false" ht="15" hidden="false" customHeight="false" outlineLevel="0" collapsed="false">
      <c r="A264" s="37"/>
      <c r="B264" s="19"/>
      <c r="C264" s="37"/>
      <c r="D264" s="19"/>
      <c r="E264" s="19"/>
      <c r="F264" s="19"/>
      <c r="G264" s="20"/>
      <c r="H264" s="38"/>
      <c r="I264" s="39" t="str">
        <f aca="false">IF(OR(G264="",H264=""),"",G264+H264)</f>
        <v/>
      </c>
      <c r="J264" s="22" t="str">
        <f aca="true">IF(OR(I264="",F264="Tạm dừng"),"",I264-TODAY())</f>
        <v/>
      </c>
      <c r="K264" s="40" t="str">
        <f aca="false">IF(J264="","",IF(J264&lt;0,"Quá hạn – gọi ngay",IF(J264&lt;=3,"Sắp đến lịch","")))</f>
        <v/>
      </c>
      <c r="L264" s="19"/>
    </row>
    <row r="265" customFormat="false" ht="15" hidden="false" customHeight="false" outlineLevel="0" collapsed="false">
      <c r="A265" s="37"/>
      <c r="B265" s="19"/>
      <c r="C265" s="37"/>
      <c r="D265" s="19"/>
      <c r="E265" s="19"/>
      <c r="F265" s="19"/>
      <c r="G265" s="20"/>
      <c r="H265" s="38"/>
      <c r="I265" s="39" t="str">
        <f aca="false">IF(OR(G265="",H265=""),"",G265+H265)</f>
        <v/>
      </c>
      <c r="J265" s="22" t="str">
        <f aca="true">IF(OR(I265="",F265="Tạm dừng"),"",I265-TODAY())</f>
        <v/>
      </c>
      <c r="K265" s="40" t="str">
        <f aca="false">IF(J265="","",IF(J265&lt;0,"Quá hạn – gọi ngay",IF(J265&lt;=3,"Sắp đến lịch","")))</f>
        <v/>
      </c>
      <c r="L265" s="19"/>
    </row>
    <row r="266" customFormat="false" ht="15" hidden="false" customHeight="false" outlineLevel="0" collapsed="false">
      <c r="A266" s="37"/>
      <c r="B266" s="19"/>
      <c r="C266" s="37"/>
      <c r="D266" s="19"/>
      <c r="E266" s="19"/>
      <c r="F266" s="19"/>
      <c r="G266" s="20"/>
      <c r="H266" s="38"/>
      <c r="I266" s="39" t="str">
        <f aca="false">IF(OR(G266="",H266=""),"",G266+H266)</f>
        <v/>
      </c>
      <c r="J266" s="22" t="str">
        <f aca="true">IF(OR(I266="",F266="Tạm dừng"),"",I266-TODAY())</f>
        <v/>
      </c>
      <c r="K266" s="40" t="str">
        <f aca="false">IF(J266="","",IF(J266&lt;0,"Quá hạn – gọi ngay",IF(J266&lt;=3,"Sắp đến lịch","")))</f>
        <v/>
      </c>
      <c r="L266" s="19"/>
    </row>
    <row r="267" customFormat="false" ht="15" hidden="false" customHeight="false" outlineLevel="0" collapsed="false">
      <c r="A267" s="37"/>
      <c r="B267" s="19"/>
      <c r="C267" s="37"/>
      <c r="D267" s="19"/>
      <c r="E267" s="19"/>
      <c r="F267" s="19"/>
      <c r="G267" s="20"/>
      <c r="H267" s="38"/>
      <c r="I267" s="39" t="str">
        <f aca="false">IF(OR(G267="",H267=""),"",G267+H267)</f>
        <v/>
      </c>
      <c r="J267" s="22" t="str">
        <f aca="true">IF(OR(I267="",F267="Tạm dừng"),"",I267-TODAY())</f>
        <v/>
      </c>
      <c r="K267" s="40" t="str">
        <f aca="false">IF(J267="","",IF(J267&lt;0,"Quá hạn – gọi ngay",IF(J267&lt;=3,"Sắp đến lịch","")))</f>
        <v/>
      </c>
      <c r="L267" s="19"/>
    </row>
    <row r="268" customFormat="false" ht="15" hidden="false" customHeight="false" outlineLevel="0" collapsed="false">
      <c r="A268" s="37"/>
      <c r="B268" s="19"/>
      <c r="C268" s="37"/>
      <c r="D268" s="19"/>
      <c r="E268" s="19"/>
      <c r="F268" s="19"/>
      <c r="G268" s="20"/>
      <c r="H268" s="38"/>
      <c r="I268" s="39" t="str">
        <f aca="false">IF(OR(G268="",H268=""),"",G268+H268)</f>
        <v/>
      </c>
      <c r="J268" s="22" t="str">
        <f aca="true">IF(OR(I268="",F268="Tạm dừng"),"",I268-TODAY())</f>
        <v/>
      </c>
      <c r="K268" s="40" t="str">
        <f aca="false">IF(J268="","",IF(J268&lt;0,"Quá hạn – gọi ngay",IF(J268&lt;=3,"Sắp đến lịch","")))</f>
        <v/>
      </c>
      <c r="L268" s="19"/>
    </row>
    <row r="269" customFormat="false" ht="15" hidden="false" customHeight="false" outlineLevel="0" collapsed="false">
      <c r="A269" s="37"/>
      <c r="B269" s="19"/>
      <c r="C269" s="37"/>
      <c r="D269" s="19"/>
      <c r="E269" s="19"/>
      <c r="F269" s="19"/>
      <c r="G269" s="20"/>
      <c r="H269" s="38"/>
      <c r="I269" s="39" t="str">
        <f aca="false">IF(OR(G269="",H269=""),"",G269+H269)</f>
        <v/>
      </c>
      <c r="J269" s="22" t="str">
        <f aca="true">IF(OR(I269="",F269="Tạm dừng"),"",I269-TODAY())</f>
        <v/>
      </c>
      <c r="K269" s="40" t="str">
        <f aca="false">IF(J269="","",IF(J269&lt;0,"Quá hạn – gọi ngay",IF(J269&lt;=3,"Sắp đến lịch","")))</f>
        <v/>
      </c>
      <c r="L269" s="19"/>
    </row>
    <row r="270" customFormat="false" ht="15" hidden="false" customHeight="false" outlineLevel="0" collapsed="false">
      <c r="A270" s="37"/>
      <c r="B270" s="19"/>
      <c r="C270" s="37"/>
      <c r="D270" s="19"/>
      <c r="E270" s="19"/>
      <c r="F270" s="19"/>
      <c r="G270" s="20"/>
      <c r="H270" s="38"/>
      <c r="I270" s="39" t="str">
        <f aca="false">IF(OR(G270="",H270=""),"",G270+H270)</f>
        <v/>
      </c>
      <c r="J270" s="22" t="str">
        <f aca="true">IF(OR(I270="",F270="Tạm dừng"),"",I270-TODAY())</f>
        <v/>
      </c>
      <c r="K270" s="40" t="str">
        <f aca="false">IF(J270="","",IF(J270&lt;0,"Quá hạn – gọi ngay",IF(J270&lt;=3,"Sắp đến lịch","")))</f>
        <v/>
      </c>
      <c r="L270" s="19"/>
    </row>
    <row r="271" customFormat="false" ht="15" hidden="false" customHeight="false" outlineLevel="0" collapsed="false">
      <c r="A271" s="37"/>
      <c r="B271" s="19"/>
      <c r="C271" s="37"/>
      <c r="D271" s="19"/>
      <c r="E271" s="19"/>
      <c r="F271" s="19"/>
      <c r="G271" s="20"/>
      <c r="H271" s="38"/>
      <c r="I271" s="39" t="str">
        <f aca="false">IF(OR(G271="",H271=""),"",G271+H271)</f>
        <v/>
      </c>
      <c r="J271" s="22" t="str">
        <f aca="true">IF(OR(I271="",F271="Tạm dừng"),"",I271-TODAY())</f>
        <v/>
      </c>
      <c r="K271" s="40" t="str">
        <f aca="false">IF(J271="","",IF(J271&lt;0,"Quá hạn – gọi ngay",IF(J271&lt;=3,"Sắp đến lịch","")))</f>
        <v/>
      </c>
      <c r="L271" s="19"/>
    </row>
    <row r="272" customFormat="false" ht="15" hidden="false" customHeight="false" outlineLevel="0" collapsed="false">
      <c r="A272" s="37"/>
      <c r="B272" s="19"/>
      <c r="C272" s="37"/>
      <c r="D272" s="19"/>
      <c r="E272" s="19"/>
      <c r="F272" s="19"/>
      <c r="G272" s="20"/>
      <c r="H272" s="38"/>
      <c r="I272" s="39" t="str">
        <f aca="false">IF(OR(G272="",H272=""),"",G272+H272)</f>
        <v/>
      </c>
      <c r="J272" s="22" t="str">
        <f aca="true">IF(OR(I272="",F272="Tạm dừng"),"",I272-TODAY())</f>
        <v/>
      </c>
      <c r="K272" s="40" t="str">
        <f aca="false">IF(J272="","",IF(J272&lt;0,"Quá hạn – gọi ngay",IF(J272&lt;=3,"Sắp đến lịch","")))</f>
        <v/>
      </c>
      <c r="L272" s="19"/>
    </row>
    <row r="273" customFormat="false" ht="15" hidden="false" customHeight="false" outlineLevel="0" collapsed="false">
      <c r="A273" s="37"/>
      <c r="B273" s="19"/>
      <c r="C273" s="37"/>
      <c r="D273" s="19"/>
      <c r="E273" s="19"/>
      <c r="F273" s="19"/>
      <c r="G273" s="20"/>
      <c r="H273" s="38"/>
      <c r="I273" s="39" t="str">
        <f aca="false">IF(OR(G273="",H273=""),"",G273+H273)</f>
        <v/>
      </c>
      <c r="J273" s="22" t="str">
        <f aca="true">IF(OR(I273="",F273="Tạm dừng"),"",I273-TODAY())</f>
        <v/>
      </c>
      <c r="K273" s="40" t="str">
        <f aca="false">IF(J273="","",IF(J273&lt;0,"Quá hạn – gọi ngay",IF(J273&lt;=3,"Sắp đến lịch","")))</f>
        <v/>
      </c>
      <c r="L273" s="19"/>
    </row>
    <row r="274" customFormat="false" ht="15" hidden="false" customHeight="false" outlineLevel="0" collapsed="false">
      <c r="A274" s="37"/>
      <c r="B274" s="19"/>
      <c r="C274" s="37"/>
      <c r="D274" s="19"/>
      <c r="E274" s="19"/>
      <c r="F274" s="19"/>
      <c r="G274" s="20"/>
      <c r="H274" s="38"/>
      <c r="I274" s="39" t="str">
        <f aca="false">IF(OR(G274="",H274=""),"",G274+H274)</f>
        <v/>
      </c>
      <c r="J274" s="22" t="str">
        <f aca="true">IF(OR(I274="",F274="Tạm dừng"),"",I274-TODAY())</f>
        <v/>
      </c>
      <c r="K274" s="40" t="str">
        <f aca="false">IF(J274="","",IF(J274&lt;0,"Quá hạn – gọi ngay",IF(J274&lt;=3,"Sắp đến lịch","")))</f>
        <v/>
      </c>
      <c r="L274" s="19"/>
    </row>
    <row r="275" customFormat="false" ht="15" hidden="false" customHeight="false" outlineLevel="0" collapsed="false">
      <c r="A275" s="37"/>
      <c r="B275" s="19"/>
      <c r="C275" s="37"/>
      <c r="D275" s="19"/>
      <c r="E275" s="19"/>
      <c r="F275" s="19"/>
      <c r="G275" s="20"/>
      <c r="H275" s="38"/>
      <c r="I275" s="39" t="str">
        <f aca="false">IF(OR(G275="",H275=""),"",G275+H275)</f>
        <v/>
      </c>
      <c r="J275" s="22" t="str">
        <f aca="true">IF(OR(I275="",F275="Tạm dừng"),"",I275-TODAY())</f>
        <v/>
      </c>
      <c r="K275" s="40" t="str">
        <f aca="false">IF(J275="","",IF(J275&lt;0,"Quá hạn – gọi ngay",IF(J275&lt;=3,"Sắp đến lịch","")))</f>
        <v/>
      </c>
      <c r="L275" s="19"/>
    </row>
    <row r="276" customFormat="false" ht="15" hidden="false" customHeight="false" outlineLevel="0" collapsed="false">
      <c r="A276" s="37"/>
      <c r="B276" s="19"/>
      <c r="C276" s="37"/>
      <c r="D276" s="19"/>
      <c r="E276" s="19"/>
      <c r="F276" s="19"/>
      <c r="G276" s="20"/>
      <c r="H276" s="38"/>
      <c r="I276" s="39" t="str">
        <f aca="false">IF(OR(G276="",H276=""),"",G276+H276)</f>
        <v/>
      </c>
      <c r="J276" s="22" t="str">
        <f aca="true">IF(OR(I276="",F276="Tạm dừng"),"",I276-TODAY())</f>
        <v/>
      </c>
      <c r="K276" s="40" t="str">
        <f aca="false">IF(J276="","",IF(J276&lt;0,"Quá hạn – gọi ngay",IF(J276&lt;=3,"Sắp đến lịch","")))</f>
        <v/>
      </c>
      <c r="L276" s="19"/>
    </row>
    <row r="277" customFormat="false" ht="15" hidden="false" customHeight="false" outlineLevel="0" collapsed="false">
      <c r="A277" s="37"/>
      <c r="B277" s="19"/>
      <c r="C277" s="37"/>
      <c r="D277" s="19"/>
      <c r="E277" s="19"/>
      <c r="F277" s="19"/>
      <c r="G277" s="20"/>
      <c r="H277" s="38"/>
      <c r="I277" s="39" t="str">
        <f aca="false">IF(OR(G277="",H277=""),"",G277+H277)</f>
        <v/>
      </c>
      <c r="J277" s="22" t="str">
        <f aca="true">IF(OR(I277="",F277="Tạm dừng"),"",I277-TODAY())</f>
        <v/>
      </c>
      <c r="K277" s="40" t="str">
        <f aca="false">IF(J277="","",IF(J277&lt;0,"Quá hạn – gọi ngay",IF(J277&lt;=3,"Sắp đến lịch","")))</f>
        <v/>
      </c>
      <c r="L277" s="19"/>
    </row>
    <row r="278" customFormat="false" ht="15" hidden="false" customHeight="false" outlineLevel="0" collapsed="false">
      <c r="A278" s="37"/>
      <c r="B278" s="19"/>
      <c r="C278" s="37"/>
      <c r="D278" s="19"/>
      <c r="E278" s="19"/>
      <c r="F278" s="19"/>
      <c r="G278" s="20"/>
      <c r="H278" s="38"/>
      <c r="I278" s="39" t="str">
        <f aca="false">IF(OR(G278="",H278=""),"",G278+H278)</f>
        <v/>
      </c>
      <c r="J278" s="22" t="str">
        <f aca="true">IF(OR(I278="",F278="Tạm dừng"),"",I278-TODAY())</f>
        <v/>
      </c>
      <c r="K278" s="40" t="str">
        <f aca="false">IF(J278="","",IF(J278&lt;0,"Quá hạn – gọi ngay",IF(J278&lt;=3,"Sắp đến lịch","")))</f>
        <v/>
      </c>
      <c r="L278" s="19"/>
    </row>
    <row r="279" customFormat="false" ht="15" hidden="false" customHeight="false" outlineLevel="0" collapsed="false">
      <c r="A279" s="37"/>
      <c r="B279" s="19"/>
      <c r="C279" s="37"/>
      <c r="D279" s="19"/>
      <c r="E279" s="19"/>
      <c r="F279" s="19"/>
      <c r="G279" s="20"/>
      <c r="H279" s="38"/>
      <c r="I279" s="39" t="str">
        <f aca="false">IF(OR(G279="",H279=""),"",G279+H279)</f>
        <v/>
      </c>
      <c r="J279" s="22" t="str">
        <f aca="true">IF(OR(I279="",F279="Tạm dừng"),"",I279-TODAY())</f>
        <v/>
      </c>
      <c r="K279" s="40" t="str">
        <f aca="false">IF(J279="","",IF(J279&lt;0,"Quá hạn – gọi ngay",IF(J279&lt;=3,"Sắp đến lịch","")))</f>
        <v/>
      </c>
      <c r="L279" s="19"/>
    </row>
    <row r="280" customFormat="false" ht="15" hidden="false" customHeight="false" outlineLevel="0" collapsed="false">
      <c r="A280" s="37"/>
      <c r="B280" s="19"/>
      <c r="C280" s="37"/>
      <c r="D280" s="19"/>
      <c r="E280" s="19"/>
      <c r="F280" s="19"/>
      <c r="G280" s="20"/>
      <c r="H280" s="38"/>
      <c r="I280" s="39" t="str">
        <f aca="false">IF(OR(G280="",H280=""),"",G280+H280)</f>
        <v/>
      </c>
      <c r="J280" s="22" t="str">
        <f aca="true">IF(OR(I280="",F280="Tạm dừng"),"",I280-TODAY())</f>
        <v/>
      </c>
      <c r="K280" s="40" t="str">
        <f aca="false">IF(J280="","",IF(J280&lt;0,"Quá hạn – gọi ngay",IF(J280&lt;=3,"Sắp đến lịch","")))</f>
        <v/>
      </c>
      <c r="L280" s="19"/>
    </row>
    <row r="281" customFormat="false" ht="15" hidden="false" customHeight="false" outlineLevel="0" collapsed="false">
      <c r="A281" s="37"/>
      <c r="B281" s="19"/>
      <c r="C281" s="37"/>
      <c r="D281" s="19"/>
      <c r="E281" s="19"/>
      <c r="F281" s="19"/>
      <c r="G281" s="20"/>
      <c r="H281" s="38"/>
      <c r="I281" s="39" t="str">
        <f aca="false">IF(OR(G281="",H281=""),"",G281+H281)</f>
        <v/>
      </c>
      <c r="J281" s="22" t="str">
        <f aca="true">IF(OR(I281="",F281="Tạm dừng"),"",I281-TODAY())</f>
        <v/>
      </c>
      <c r="K281" s="40" t="str">
        <f aca="false">IF(J281="","",IF(J281&lt;0,"Quá hạn – gọi ngay",IF(J281&lt;=3,"Sắp đến lịch","")))</f>
        <v/>
      </c>
      <c r="L281" s="19"/>
    </row>
    <row r="282" customFormat="false" ht="15" hidden="false" customHeight="false" outlineLevel="0" collapsed="false">
      <c r="A282" s="37"/>
      <c r="B282" s="19"/>
      <c r="C282" s="37"/>
      <c r="D282" s="19"/>
      <c r="E282" s="19"/>
      <c r="F282" s="19"/>
      <c r="G282" s="20"/>
      <c r="H282" s="38"/>
      <c r="I282" s="39" t="str">
        <f aca="false">IF(OR(G282="",H282=""),"",G282+H282)</f>
        <v/>
      </c>
      <c r="J282" s="22" t="str">
        <f aca="true">IF(OR(I282="",F282="Tạm dừng"),"",I282-TODAY())</f>
        <v/>
      </c>
      <c r="K282" s="40" t="str">
        <f aca="false">IF(J282="","",IF(J282&lt;0,"Quá hạn – gọi ngay",IF(J282&lt;=3,"Sắp đến lịch","")))</f>
        <v/>
      </c>
      <c r="L282" s="19"/>
    </row>
    <row r="283" customFormat="false" ht="15" hidden="false" customHeight="false" outlineLevel="0" collapsed="false">
      <c r="A283" s="37"/>
      <c r="B283" s="19"/>
      <c r="C283" s="37"/>
      <c r="D283" s="19"/>
      <c r="E283" s="19"/>
      <c r="F283" s="19"/>
      <c r="G283" s="20"/>
      <c r="H283" s="38"/>
      <c r="I283" s="39" t="str">
        <f aca="false">IF(OR(G283="",H283=""),"",G283+H283)</f>
        <v/>
      </c>
      <c r="J283" s="22" t="str">
        <f aca="true">IF(OR(I283="",F283="Tạm dừng"),"",I283-TODAY())</f>
        <v/>
      </c>
      <c r="K283" s="40" t="str">
        <f aca="false">IF(J283="","",IF(J283&lt;0,"Quá hạn – gọi ngay",IF(J283&lt;=3,"Sắp đến lịch","")))</f>
        <v/>
      </c>
      <c r="L283" s="19"/>
    </row>
    <row r="284" customFormat="false" ht="15" hidden="false" customHeight="false" outlineLevel="0" collapsed="false">
      <c r="A284" s="37"/>
      <c r="B284" s="19"/>
      <c r="C284" s="37"/>
      <c r="D284" s="19"/>
      <c r="E284" s="19"/>
      <c r="F284" s="19"/>
      <c r="G284" s="20"/>
      <c r="H284" s="38"/>
      <c r="I284" s="39" t="str">
        <f aca="false">IF(OR(G284="",H284=""),"",G284+H284)</f>
        <v/>
      </c>
      <c r="J284" s="22" t="str">
        <f aca="true">IF(OR(I284="",F284="Tạm dừng"),"",I284-TODAY())</f>
        <v/>
      </c>
      <c r="K284" s="40" t="str">
        <f aca="false">IF(J284="","",IF(J284&lt;0,"Quá hạn – gọi ngay",IF(J284&lt;=3,"Sắp đến lịch","")))</f>
        <v/>
      </c>
      <c r="L284" s="19"/>
    </row>
    <row r="285" customFormat="false" ht="15" hidden="false" customHeight="false" outlineLevel="0" collapsed="false">
      <c r="A285" s="37"/>
      <c r="B285" s="19"/>
      <c r="C285" s="37"/>
      <c r="D285" s="19"/>
      <c r="E285" s="19"/>
      <c r="F285" s="19"/>
      <c r="G285" s="20"/>
      <c r="H285" s="38"/>
      <c r="I285" s="39" t="str">
        <f aca="false">IF(OR(G285="",H285=""),"",G285+H285)</f>
        <v/>
      </c>
      <c r="J285" s="22" t="str">
        <f aca="true">IF(OR(I285="",F285="Tạm dừng"),"",I285-TODAY())</f>
        <v/>
      </c>
      <c r="K285" s="40" t="str">
        <f aca="false">IF(J285="","",IF(J285&lt;0,"Quá hạn – gọi ngay",IF(J285&lt;=3,"Sắp đến lịch","")))</f>
        <v/>
      </c>
      <c r="L285" s="19"/>
    </row>
    <row r="286" customFormat="false" ht="15" hidden="false" customHeight="false" outlineLevel="0" collapsed="false">
      <c r="A286" s="37"/>
      <c r="B286" s="19"/>
      <c r="C286" s="37"/>
      <c r="D286" s="19"/>
      <c r="E286" s="19"/>
      <c r="F286" s="19"/>
      <c r="G286" s="20"/>
      <c r="H286" s="38"/>
      <c r="I286" s="39" t="str">
        <f aca="false">IF(OR(G286="",H286=""),"",G286+H286)</f>
        <v/>
      </c>
      <c r="J286" s="22" t="str">
        <f aca="true">IF(OR(I286="",F286="Tạm dừng"),"",I286-TODAY())</f>
        <v/>
      </c>
      <c r="K286" s="40" t="str">
        <f aca="false">IF(J286="","",IF(J286&lt;0,"Quá hạn – gọi ngay",IF(J286&lt;=3,"Sắp đến lịch","")))</f>
        <v/>
      </c>
      <c r="L286" s="19"/>
    </row>
    <row r="287" customFormat="false" ht="15" hidden="false" customHeight="false" outlineLevel="0" collapsed="false">
      <c r="A287" s="37"/>
      <c r="B287" s="19"/>
      <c r="C287" s="37"/>
      <c r="D287" s="19"/>
      <c r="E287" s="19"/>
      <c r="F287" s="19"/>
      <c r="G287" s="20"/>
      <c r="H287" s="38"/>
      <c r="I287" s="39" t="str">
        <f aca="false">IF(OR(G287="",H287=""),"",G287+H287)</f>
        <v/>
      </c>
      <c r="J287" s="22" t="str">
        <f aca="true">IF(OR(I287="",F287="Tạm dừng"),"",I287-TODAY())</f>
        <v/>
      </c>
      <c r="K287" s="40" t="str">
        <f aca="false">IF(J287="","",IF(J287&lt;0,"Quá hạn – gọi ngay",IF(J287&lt;=3,"Sắp đến lịch","")))</f>
        <v/>
      </c>
      <c r="L287" s="19"/>
    </row>
    <row r="288" customFormat="false" ht="15" hidden="false" customHeight="false" outlineLevel="0" collapsed="false">
      <c r="A288" s="37"/>
      <c r="B288" s="19"/>
      <c r="C288" s="37"/>
      <c r="D288" s="19"/>
      <c r="E288" s="19"/>
      <c r="F288" s="19"/>
      <c r="G288" s="20"/>
      <c r="H288" s="38"/>
      <c r="I288" s="39" t="str">
        <f aca="false">IF(OR(G288="",H288=""),"",G288+H288)</f>
        <v/>
      </c>
      <c r="J288" s="22" t="str">
        <f aca="true">IF(OR(I288="",F288="Tạm dừng"),"",I288-TODAY())</f>
        <v/>
      </c>
      <c r="K288" s="40" t="str">
        <f aca="false">IF(J288="","",IF(J288&lt;0,"Quá hạn – gọi ngay",IF(J288&lt;=3,"Sắp đến lịch","")))</f>
        <v/>
      </c>
      <c r="L288" s="19"/>
    </row>
    <row r="289" customFormat="false" ht="15" hidden="false" customHeight="false" outlineLevel="0" collapsed="false">
      <c r="A289" s="37"/>
      <c r="B289" s="19"/>
      <c r="C289" s="37"/>
      <c r="D289" s="19"/>
      <c r="E289" s="19"/>
      <c r="F289" s="19"/>
      <c r="G289" s="20"/>
      <c r="H289" s="38"/>
      <c r="I289" s="39" t="str">
        <f aca="false">IF(OR(G289="",H289=""),"",G289+H289)</f>
        <v/>
      </c>
      <c r="J289" s="22" t="str">
        <f aca="true">IF(OR(I289="",F289="Tạm dừng"),"",I289-TODAY())</f>
        <v/>
      </c>
      <c r="K289" s="40" t="str">
        <f aca="false">IF(J289="","",IF(J289&lt;0,"Quá hạn – gọi ngay",IF(J289&lt;=3,"Sắp đến lịch","")))</f>
        <v/>
      </c>
      <c r="L289" s="19"/>
    </row>
    <row r="290" customFormat="false" ht="15" hidden="false" customHeight="false" outlineLevel="0" collapsed="false">
      <c r="A290" s="37"/>
      <c r="B290" s="19"/>
      <c r="C290" s="37"/>
      <c r="D290" s="19"/>
      <c r="E290" s="19"/>
      <c r="F290" s="19"/>
      <c r="G290" s="20"/>
      <c r="H290" s="38"/>
      <c r="I290" s="39" t="str">
        <f aca="false">IF(OR(G290="",H290=""),"",G290+H290)</f>
        <v/>
      </c>
      <c r="J290" s="22" t="str">
        <f aca="true">IF(OR(I290="",F290="Tạm dừng"),"",I290-TODAY())</f>
        <v/>
      </c>
      <c r="K290" s="40" t="str">
        <f aca="false">IF(J290="","",IF(J290&lt;0,"Quá hạn – gọi ngay",IF(J290&lt;=3,"Sắp đến lịch","")))</f>
        <v/>
      </c>
      <c r="L290" s="19"/>
    </row>
    <row r="291" customFormat="false" ht="15" hidden="false" customHeight="false" outlineLevel="0" collapsed="false">
      <c r="A291" s="37"/>
      <c r="B291" s="19"/>
      <c r="C291" s="37"/>
      <c r="D291" s="19"/>
      <c r="E291" s="19"/>
      <c r="F291" s="19"/>
      <c r="G291" s="20"/>
      <c r="H291" s="38"/>
      <c r="I291" s="39" t="str">
        <f aca="false">IF(OR(G291="",H291=""),"",G291+H291)</f>
        <v/>
      </c>
      <c r="J291" s="22" t="str">
        <f aca="true">IF(OR(I291="",F291="Tạm dừng"),"",I291-TODAY())</f>
        <v/>
      </c>
      <c r="K291" s="40" t="str">
        <f aca="false">IF(J291="","",IF(J291&lt;0,"Quá hạn – gọi ngay",IF(J291&lt;=3,"Sắp đến lịch","")))</f>
        <v/>
      </c>
      <c r="L291" s="19"/>
    </row>
    <row r="292" customFormat="false" ht="15" hidden="false" customHeight="false" outlineLevel="0" collapsed="false">
      <c r="A292" s="37"/>
      <c r="B292" s="19"/>
      <c r="C292" s="37"/>
      <c r="D292" s="19"/>
      <c r="E292" s="19"/>
      <c r="F292" s="19"/>
      <c r="G292" s="20"/>
      <c r="H292" s="38"/>
      <c r="I292" s="39" t="str">
        <f aca="false">IF(OR(G292="",H292=""),"",G292+H292)</f>
        <v/>
      </c>
      <c r="J292" s="22" t="str">
        <f aca="true">IF(OR(I292="",F292="Tạm dừng"),"",I292-TODAY())</f>
        <v/>
      </c>
      <c r="K292" s="40" t="str">
        <f aca="false">IF(J292="","",IF(J292&lt;0,"Quá hạn – gọi ngay",IF(J292&lt;=3,"Sắp đến lịch","")))</f>
        <v/>
      </c>
      <c r="L292" s="19"/>
    </row>
    <row r="293" customFormat="false" ht="15" hidden="false" customHeight="false" outlineLevel="0" collapsed="false">
      <c r="A293" s="37"/>
      <c r="B293" s="19"/>
      <c r="C293" s="37"/>
      <c r="D293" s="19"/>
      <c r="E293" s="19"/>
      <c r="F293" s="19"/>
      <c r="G293" s="20"/>
      <c r="H293" s="38"/>
      <c r="I293" s="39" t="str">
        <f aca="false">IF(OR(G293="",H293=""),"",G293+H293)</f>
        <v/>
      </c>
      <c r="J293" s="22" t="str">
        <f aca="true">IF(OR(I293="",F293="Tạm dừng"),"",I293-TODAY())</f>
        <v/>
      </c>
      <c r="K293" s="40" t="str">
        <f aca="false">IF(J293="","",IF(J293&lt;0,"Quá hạn – gọi ngay",IF(J293&lt;=3,"Sắp đến lịch","")))</f>
        <v/>
      </c>
      <c r="L293" s="19"/>
    </row>
    <row r="294" customFormat="false" ht="15" hidden="false" customHeight="false" outlineLevel="0" collapsed="false">
      <c r="A294" s="37"/>
      <c r="B294" s="19"/>
      <c r="C294" s="37"/>
      <c r="D294" s="19"/>
      <c r="E294" s="19"/>
      <c r="F294" s="19"/>
      <c r="G294" s="20"/>
      <c r="H294" s="38"/>
      <c r="I294" s="39" t="str">
        <f aca="false">IF(OR(G294="",H294=""),"",G294+H294)</f>
        <v/>
      </c>
      <c r="J294" s="22" t="str">
        <f aca="true">IF(OR(I294="",F294="Tạm dừng"),"",I294-TODAY())</f>
        <v/>
      </c>
      <c r="K294" s="40" t="str">
        <f aca="false">IF(J294="","",IF(J294&lt;0,"Quá hạn – gọi ngay",IF(J294&lt;=3,"Sắp đến lịch","")))</f>
        <v/>
      </c>
      <c r="L294" s="19"/>
    </row>
    <row r="295" customFormat="false" ht="15" hidden="false" customHeight="false" outlineLevel="0" collapsed="false">
      <c r="A295" s="37"/>
      <c r="B295" s="19"/>
      <c r="C295" s="37"/>
      <c r="D295" s="19"/>
      <c r="E295" s="19"/>
      <c r="F295" s="19"/>
      <c r="G295" s="20"/>
      <c r="H295" s="38"/>
      <c r="I295" s="39" t="str">
        <f aca="false">IF(OR(G295="",H295=""),"",G295+H295)</f>
        <v/>
      </c>
      <c r="J295" s="22" t="str">
        <f aca="true">IF(OR(I295="",F295="Tạm dừng"),"",I295-TODAY())</f>
        <v/>
      </c>
      <c r="K295" s="40" t="str">
        <f aca="false">IF(J295="","",IF(J295&lt;0,"Quá hạn – gọi ngay",IF(J295&lt;=3,"Sắp đến lịch","")))</f>
        <v/>
      </c>
      <c r="L295" s="19"/>
    </row>
    <row r="296" customFormat="false" ht="15" hidden="false" customHeight="false" outlineLevel="0" collapsed="false">
      <c r="A296" s="37"/>
      <c r="B296" s="19"/>
      <c r="C296" s="37"/>
      <c r="D296" s="19"/>
      <c r="E296" s="19"/>
      <c r="F296" s="19"/>
      <c r="G296" s="20"/>
      <c r="H296" s="38"/>
      <c r="I296" s="39" t="str">
        <f aca="false">IF(OR(G296="",H296=""),"",G296+H296)</f>
        <v/>
      </c>
      <c r="J296" s="22" t="str">
        <f aca="true">IF(OR(I296="",F296="Tạm dừng"),"",I296-TODAY())</f>
        <v/>
      </c>
      <c r="K296" s="40" t="str">
        <f aca="false">IF(J296="","",IF(J296&lt;0,"Quá hạn – gọi ngay",IF(J296&lt;=3,"Sắp đến lịch","")))</f>
        <v/>
      </c>
      <c r="L296" s="19"/>
    </row>
    <row r="297" customFormat="false" ht="15" hidden="false" customHeight="false" outlineLevel="0" collapsed="false">
      <c r="A297" s="37"/>
      <c r="B297" s="19"/>
      <c r="C297" s="37"/>
      <c r="D297" s="19"/>
      <c r="E297" s="19"/>
      <c r="F297" s="19"/>
      <c r="G297" s="20"/>
      <c r="H297" s="38"/>
      <c r="I297" s="39" t="str">
        <f aca="false">IF(OR(G297="",H297=""),"",G297+H297)</f>
        <v/>
      </c>
      <c r="J297" s="22" t="str">
        <f aca="true">IF(OR(I297="",F297="Tạm dừng"),"",I297-TODAY())</f>
        <v/>
      </c>
      <c r="K297" s="40" t="str">
        <f aca="false">IF(J297="","",IF(J297&lt;0,"Quá hạn – gọi ngay",IF(J297&lt;=3,"Sắp đến lịch","")))</f>
        <v/>
      </c>
      <c r="L297" s="19"/>
    </row>
    <row r="298" customFormat="false" ht="15" hidden="false" customHeight="false" outlineLevel="0" collapsed="false">
      <c r="A298" s="37"/>
      <c r="B298" s="19"/>
      <c r="C298" s="37"/>
      <c r="D298" s="19"/>
      <c r="E298" s="19"/>
      <c r="F298" s="19"/>
      <c r="G298" s="20"/>
      <c r="H298" s="38"/>
      <c r="I298" s="39" t="str">
        <f aca="false">IF(OR(G298="",H298=""),"",G298+H298)</f>
        <v/>
      </c>
      <c r="J298" s="22" t="str">
        <f aca="true">IF(OR(I298="",F298="Tạm dừng"),"",I298-TODAY())</f>
        <v/>
      </c>
      <c r="K298" s="40" t="str">
        <f aca="false">IF(J298="","",IF(J298&lt;0,"Quá hạn – gọi ngay",IF(J298&lt;=3,"Sắp đến lịch","")))</f>
        <v/>
      </c>
      <c r="L298" s="19"/>
    </row>
    <row r="299" customFormat="false" ht="15" hidden="false" customHeight="false" outlineLevel="0" collapsed="false">
      <c r="A299" s="37"/>
      <c r="B299" s="19"/>
      <c r="C299" s="37"/>
      <c r="D299" s="19"/>
      <c r="E299" s="19"/>
      <c r="F299" s="19"/>
      <c r="G299" s="20"/>
      <c r="H299" s="38"/>
      <c r="I299" s="39" t="str">
        <f aca="false">IF(OR(G299="",H299=""),"",G299+H299)</f>
        <v/>
      </c>
      <c r="J299" s="22" t="str">
        <f aca="true">IF(OR(I299="",F299="Tạm dừng"),"",I299-TODAY())</f>
        <v/>
      </c>
      <c r="K299" s="40" t="str">
        <f aca="false">IF(J299="","",IF(J299&lt;0,"Quá hạn – gọi ngay",IF(J299&lt;=3,"Sắp đến lịch","")))</f>
        <v/>
      </c>
      <c r="L299" s="19"/>
    </row>
    <row r="300" customFormat="false" ht="15" hidden="false" customHeight="false" outlineLevel="0" collapsed="false">
      <c r="A300" s="37"/>
      <c r="B300" s="19"/>
      <c r="C300" s="37"/>
      <c r="D300" s="19"/>
      <c r="E300" s="19"/>
      <c r="F300" s="19"/>
      <c r="G300" s="20"/>
      <c r="H300" s="38"/>
      <c r="I300" s="39" t="str">
        <f aca="false">IF(OR(G300="",H300=""),"",G300+H300)</f>
        <v/>
      </c>
      <c r="J300" s="22" t="str">
        <f aca="true">IF(OR(I300="",F300="Tạm dừng"),"",I300-TODAY())</f>
        <v/>
      </c>
      <c r="K300" s="40" t="str">
        <f aca="false">IF(J300="","",IF(J300&lt;0,"Quá hạn – gọi ngay",IF(J300&lt;=3,"Sắp đến lịch","")))</f>
        <v/>
      </c>
      <c r="L300" s="19"/>
    </row>
    <row r="301" customFormat="false" ht="15" hidden="false" customHeight="false" outlineLevel="0" collapsed="false">
      <c r="A301" s="37"/>
      <c r="B301" s="19"/>
      <c r="C301" s="37"/>
      <c r="D301" s="19"/>
      <c r="E301" s="19"/>
      <c r="F301" s="19"/>
      <c r="G301" s="20"/>
      <c r="H301" s="38"/>
      <c r="I301" s="39" t="str">
        <f aca="false">IF(OR(G301="",H301=""),"",G301+H301)</f>
        <v/>
      </c>
      <c r="J301" s="22" t="str">
        <f aca="true">IF(OR(I301="",F301="Tạm dừng"),"",I301-TODAY())</f>
        <v/>
      </c>
      <c r="K301" s="40" t="str">
        <f aca="false">IF(J301="","",IF(J301&lt;0,"Quá hạn – gọi ngay",IF(J301&lt;=3,"Sắp đến lịch","")))</f>
        <v/>
      </c>
      <c r="L301" s="19"/>
    </row>
    <row r="302" customFormat="false" ht="15" hidden="false" customHeight="false" outlineLevel="0" collapsed="false">
      <c r="A302" s="37"/>
      <c r="B302" s="19"/>
      <c r="C302" s="37"/>
      <c r="D302" s="19"/>
      <c r="E302" s="19"/>
      <c r="F302" s="19"/>
      <c r="G302" s="20"/>
      <c r="H302" s="38"/>
      <c r="I302" s="39" t="str">
        <f aca="false">IF(OR(G302="",H302=""),"",G302+H302)</f>
        <v/>
      </c>
      <c r="J302" s="22" t="str">
        <f aca="true">IF(OR(I302="",F302="Tạm dừng"),"",I302-TODAY())</f>
        <v/>
      </c>
      <c r="K302" s="40" t="str">
        <f aca="false">IF(J302="","",IF(J302&lt;0,"Quá hạn – gọi ngay",IF(J302&lt;=3,"Sắp đến lịch","")))</f>
        <v/>
      </c>
      <c r="L302" s="19"/>
    </row>
    <row r="303" customFormat="false" ht="15" hidden="false" customHeight="false" outlineLevel="0" collapsed="false">
      <c r="A303" s="37"/>
      <c r="B303" s="19"/>
      <c r="C303" s="37"/>
      <c r="D303" s="19"/>
      <c r="E303" s="19"/>
      <c r="F303" s="19"/>
      <c r="G303" s="20"/>
      <c r="H303" s="38"/>
      <c r="I303" s="39" t="str">
        <f aca="false">IF(OR(G303="",H303=""),"",G303+H303)</f>
        <v/>
      </c>
      <c r="J303" s="22" t="str">
        <f aca="true">IF(OR(I303="",F303="Tạm dừng"),"",I303-TODAY())</f>
        <v/>
      </c>
      <c r="K303" s="40" t="str">
        <f aca="false">IF(J303="","",IF(J303&lt;0,"Quá hạn – gọi ngay",IF(J303&lt;=3,"Sắp đến lịch","")))</f>
        <v/>
      </c>
      <c r="L303" s="19"/>
    </row>
    <row r="304" customFormat="false" ht="15" hidden="false" customHeight="false" outlineLevel="0" collapsed="false">
      <c r="A304" s="37"/>
      <c r="B304" s="19"/>
      <c r="C304" s="37"/>
      <c r="D304" s="19"/>
      <c r="E304" s="19"/>
      <c r="F304" s="19"/>
      <c r="G304" s="20"/>
      <c r="H304" s="38"/>
      <c r="I304" s="39" t="str">
        <f aca="false">IF(OR(G304="",H304=""),"",G304+H304)</f>
        <v/>
      </c>
      <c r="J304" s="22" t="str">
        <f aca="true">IF(OR(I304="",F304="Tạm dừng"),"",I304-TODAY())</f>
        <v/>
      </c>
      <c r="K304" s="40" t="str">
        <f aca="false">IF(J304="","",IF(J304&lt;0,"Quá hạn – gọi ngay",IF(J304&lt;=3,"Sắp đến lịch","")))</f>
        <v/>
      </c>
      <c r="L304" s="19"/>
    </row>
    <row r="305" customFormat="false" ht="15" hidden="false" customHeight="false" outlineLevel="0" collapsed="false">
      <c r="A305" s="37"/>
      <c r="B305" s="19"/>
      <c r="C305" s="37"/>
      <c r="D305" s="19"/>
      <c r="E305" s="19"/>
      <c r="F305" s="19"/>
      <c r="G305" s="20"/>
      <c r="H305" s="38"/>
      <c r="I305" s="39" t="str">
        <f aca="false">IF(OR(G305="",H305=""),"",G305+H305)</f>
        <v/>
      </c>
      <c r="J305" s="22" t="str">
        <f aca="true">IF(OR(I305="",F305="Tạm dừng"),"",I305-TODAY())</f>
        <v/>
      </c>
      <c r="K305" s="40" t="str">
        <f aca="false">IF(J305="","",IF(J305&lt;0,"Quá hạn – gọi ngay",IF(J305&lt;=3,"Sắp đến lịch","")))</f>
        <v/>
      </c>
      <c r="L305" s="19"/>
    </row>
  </sheetData>
  <conditionalFormatting sqref="A6:L305">
    <cfRule type="expression" priority="2" aboveAverage="0" equalAverage="0" bottom="0" percent="0" rank="0" text="" dxfId="0">
      <formula>AND($J6&lt;&gt;"",$J6&lt;0)</formula>
    </cfRule>
    <cfRule type="expression" priority="3" aboveAverage="0" equalAverage="0" bottom="0" percent="0" rank="0" text="" dxfId="1">
      <formula>$K6="Sắp đến lịch"</formula>
    </cfRule>
  </conditionalFormatting>
  <dataValidations count="2">
    <dataValidation allowBlank="true" error="Chọn một giá trị trong danh sách." errorStyle="stop" errorTitle="Giá trị không hợp lệ" operator="between" showDropDown="false" showErrorMessage="true" showInputMessage="false" sqref="D6:D305" type="list">
      <formula1>"Facebook,Zalo,Website,Giới thiệu,Sự kiện,Khác"</formula1>
      <formula2>0</formula2>
    </dataValidation>
    <dataValidation allowBlank="true" error="Chọn một giá trị trong danh sách." errorStyle="stop" errorTitle="Giá trị không hợp lệ" operator="between" showDropDown="false" showErrorMessage="true" showInputMessage="false" sqref="F6:F305" type="list">
      <formula1>"Mới,Đang tư vấn,Đã mua,Khách quen,Tạm dừng"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AX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8" ySplit="6" topLeftCell="I7" activePane="bottomRight" state="frozen"/>
      <selection pane="topLeft" activeCell="A1" activeCellId="0" sqref="A1"/>
      <selection pane="topRight" activeCell="I1" activeCellId="0" sqref="I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7"/>
    <col collapsed="false" customWidth="true" hidden="false" outlineLevel="0" max="6" min="6" style="0" width="11"/>
    <col collapsed="false" customWidth="true" hidden="false" outlineLevel="0" max="7" min="7" style="0" width="7"/>
    <col collapsed="false" customWidth="true" hidden="false" outlineLevel="0" max="8" min="8" style="0" width="13"/>
    <col collapsed="false" customWidth="true" hidden="false" outlineLevel="0" max="50" min="9" style="0" width="3.4"/>
  </cols>
  <sheetData>
    <row r="1" customFormat="false" ht="24" hidden="false" customHeight="true" outlineLevel="0" collapsed="false">
      <c r="A1" s="12" t="s">
        <v>207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B4" s="41" t="s">
        <v>209</v>
      </c>
      <c r="D4" s="42" t="n">
        <v>46328</v>
      </c>
      <c r="J4" s="27" t="s">
        <v>210</v>
      </c>
    </row>
    <row r="5" customFormat="false" ht="33.75" hidden="false" customHeight="true" outlineLevel="0" collapsed="false">
      <c r="I5" s="43" t="n">
        <f aca="false">$D$4+0</f>
        <v>46328</v>
      </c>
      <c r="J5" s="43" t="n">
        <f aca="false">$D$4+1</f>
        <v>46329</v>
      </c>
      <c r="K5" s="43" t="n">
        <f aca="false">$D$4+2</f>
        <v>46330</v>
      </c>
      <c r="L5" s="43" t="n">
        <f aca="false">$D$4+3</f>
        <v>46331</v>
      </c>
      <c r="M5" s="43" t="n">
        <f aca="false">$D$4+4</f>
        <v>46332</v>
      </c>
      <c r="N5" s="43" t="n">
        <f aca="false">$D$4+5</f>
        <v>46333</v>
      </c>
      <c r="O5" s="43" t="n">
        <f aca="false">$D$4+6</f>
        <v>46334</v>
      </c>
      <c r="P5" s="43" t="n">
        <f aca="false">$D$4+7</f>
        <v>46335</v>
      </c>
      <c r="Q5" s="43" t="n">
        <f aca="false">$D$4+8</f>
        <v>46336</v>
      </c>
      <c r="R5" s="43" t="n">
        <f aca="false">$D$4+9</f>
        <v>46337</v>
      </c>
      <c r="S5" s="43" t="n">
        <f aca="false">$D$4+10</f>
        <v>46338</v>
      </c>
      <c r="T5" s="43" t="n">
        <f aca="false">$D$4+11</f>
        <v>46339</v>
      </c>
      <c r="U5" s="43" t="n">
        <f aca="false">$D$4+12</f>
        <v>46340</v>
      </c>
      <c r="V5" s="43" t="n">
        <f aca="false">$D$4+13</f>
        <v>46341</v>
      </c>
      <c r="W5" s="43" t="n">
        <f aca="false">$D$4+14</f>
        <v>46342</v>
      </c>
      <c r="X5" s="43" t="n">
        <f aca="false">$D$4+15</f>
        <v>46343</v>
      </c>
      <c r="Y5" s="43" t="n">
        <f aca="false">$D$4+16</f>
        <v>46344</v>
      </c>
      <c r="Z5" s="43" t="n">
        <f aca="false">$D$4+17</f>
        <v>46345</v>
      </c>
      <c r="AA5" s="43" t="n">
        <f aca="false">$D$4+18</f>
        <v>46346</v>
      </c>
      <c r="AB5" s="43" t="n">
        <f aca="false">$D$4+19</f>
        <v>46347</v>
      </c>
      <c r="AC5" s="43" t="n">
        <f aca="false">$D$4+20</f>
        <v>46348</v>
      </c>
      <c r="AD5" s="43" t="n">
        <f aca="false">$D$4+21</f>
        <v>46349</v>
      </c>
      <c r="AE5" s="43" t="n">
        <f aca="false">$D$4+22</f>
        <v>46350</v>
      </c>
      <c r="AF5" s="43" t="n">
        <f aca="false">$D$4+23</f>
        <v>46351</v>
      </c>
      <c r="AG5" s="43" t="n">
        <f aca="false">$D$4+24</f>
        <v>46352</v>
      </c>
      <c r="AH5" s="43" t="n">
        <f aca="false">$D$4+25</f>
        <v>46353</v>
      </c>
      <c r="AI5" s="43" t="n">
        <f aca="false">$D$4+26</f>
        <v>46354</v>
      </c>
      <c r="AJ5" s="43" t="n">
        <f aca="false">$D$4+27</f>
        <v>46355</v>
      </c>
      <c r="AK5" s="43" t="n">
        <f aca="false">$D$4+28</f>
        <v>46356</v>
      </c>
      <c r="AL5" s="43" t="n">
        <f aca="false">$D$4+29</f>
        <v>46357</v>
      </c>
      <c r="AM5" s="43" t="n">
        <f aca="false">$D$4+30</f>
        <v>46358</v>
      </c>
      <c r="AN5" s="43" t="n">
        <f aca="false">$D$4+31</f>
        <v>46359</v>
      </c>
      <c r="AO5" s="43" t="n">
        <f aca="false">$D$4+32</f>
        <v>46360</v>
      </c>
      <c r="AP5" s="43" t="n">
        <f aca="false">$D$4+33</f>
        <v>46361</v>
      </c>
      <c r="AQ5" s="43" t="n">
        <f aca="false">$D$4+34</f>
        <v>46362</v>
      </c>
      <c r="AR5" s="43" t="n">
        <f aca="false">$D$4+35</f>
        <v>46363</v>
      </c>
      <c r="AS5" s="43" t="n">
        <f aca="false">$D$4+36</f>
        <v>46364</v>
      </c>
      <c r="AT5" s="43" t="n">
        <f aca="false">$D$4+37</f>
        <v>46365</v>
      </c>
      <c r="AU5" s="43" t="n">
        <f aca="false">$D$4+38</f>
        <v>46366</v>
      </c>
      <c r="AV5" s="43" t="n">
        <f aca="false">$D$4+39</f>
        <v>46367</v>
      </c>
      <c r="AW5" s="43" t="n">
        <f aca="false">$D$4+40</f>
        <v>46368</v>
      </c>
      <c r="AX5" s="43" t="n">
        <f aca="false">$D$4+41</f>
        <v>46369</v>
      </c>
    </row>
    <row r="6" customFormat="false" ht="30" hidden="false" customHeight="true" outlineLevel="0" collapsed="false">
      <c r="A6" s="4" t="s">
        <v>36</v>
      </c>
      <c r="B6" s="4" t="s">
        <v>211</v>
      </c>
      <c r="C6" s="4" t="s">
        <v>212</v>
      </c>
      <c r="D6" s="4" t="s">
        <v>40</v>
      </c>
      <c r="E6" s="4" t="s">
        <v>213</v>
      </c>
      <c r="F6" s="4" t="s">
        <v>214</v>
      </c>
      <c r="G6" s="4" t="s">
        <v>43</v>
      </c>
      <c r="H6" s="4" t="s">
        <v>42</v>
      </c>
      <c r="I6" s="44" t="str">
        <f aca="false">CHOOSE(WEEKDAY(I5),"CN","T2","T3","T4","T5","T6","T7")</f>
        <v>T2</v>
      </c>
      <c r="J6" s="44" t="str">
        <f aca="false">CHOOSE(WEEKDAY(J5),"CN","T2","T3","T4","T5","T6","T7")</f>
        <v>T3</v>
      </c>
      <c r="K6" s="44" t="str">
        <f aca="false">CHOOSE(WEEKDAY(K5),"CN","T2","T3","T4","T5","T6","T7")</f>
        <v>T4</v>
      </c>
      <c r="L6" s="44" t="str">
        <f aca="false">CHOOSE(WEEKDAY(L5),"CN","T2","T3","T4","T5","T6","T7")</f>
        <v>T5</v>
      </c>
      <c r="M6" s="44" t="str">
        <f aca="false">CHOOSE(WEEKDAY(M5),"CN","T2","T3","T4","T5","T6","T7")</f>
        <v>T6</v>
      </c>
      <c r="N6" s="44" t="str">
        <f aca="false">CHOOSE(WEEKDAY(N5),"CN","T2","T3","T4","T5","T6","T7")</f>
        <v>T7</v>
      </c>
      <c r="O6" s="44" t="str">
        <f aca="false">CHOOSE(WEEKDAY(O5),"CN","T2","T3","T4","T5","T6","T7")</f>
        <v>CN</v>
      </c>
      <c r="P6" s="44" t="str">
        <f aca="false">CHOOSE(WEEKDAY(P5),"CN","T2","T3","T4","T5","T6","T7")</f>
        <v>T2</v>
      </c>
      <c r="Q6" s="44" t="str">
        <f aca="false">CHOOSE(WEEKDAY(Q5),"CN","T2","T3","T4","T5","T6","T7")</f>
        <v>T3</v>
      </c>
      <c r="R6" s="44" t="str">
        <f aca="false">CHOOSE(WEEKDAY(R5),"CN","T2","T3","T4","T5","T6","T7")</f>
        <v>T4</v>
      </c>
      <c r="S6" s="44" t="str">
        <f aca="false">CHOOSE(WEEKDAY(S5),"CN","T2","T3","T4","T5","T6","T7")</f>
        <v>T5</v>
      </c>
      <c r="T6" s="44" t="str">
        <f aca="false">CHOOSE(WEEKDAY(T5),"CN","T2","T3","T4","T5","T6","T7")</f>
        <v>T6</v>
      </c>
      <c r="U6" s="44" t="str">
        <f aca="false">CHOOSE(WEEKDAY(U5),"CN","T2","T3","T4","T5","T6","T7")</f>
        <v>T7</v>
      </c>
      <c r="V6" s="44" t="str">
        <f aca="false">CHOOSE(WEEKDAY(V5),"CN","T2","T3","T4","T5","T6","T7")</f>
        <v>CN</v>
      </c>
      <c r="W6" s="44" t="str">
        <f aca="false">CHOOSE(WEEKDAY(W5),"CN","T2","T3","T4","T5","T6","T7")</f>
        <v>T2</v>
      </c>
      <c r="X6" s="44" t="str">
        <f aca="false">CHOOSE(WEEKDAY(X5),"CN","T2","T3","T4","T5","T6","T7")</f>
        <v>T3</v>
      </c>
      <c r="Y6" s="44" t="str">
        <f aca="false">CHOOSE(WEEKDAY(Y5),"CN","T2","T3","T4","T5","T6","T7")</f>
        <v>T4</v>
      </c>
      <c r="Z6" s="44" t="str">
        <f aca="false">CHOOSE(WEEKDAY(Z5),"CN","T2","T3","T4","T5","T6","T7")</f>
        <v>T5</v>
      </c>
      <c r="AA6" s="44" t="str">
        <f aca="false">CHOOSE(WEEKDAY(AA5),"CN","T2","T3","T4","T5","T6","T7")</f>
        <v>T6</v>
      </c>
      <c r="AB6" s="44" t="str">
        <f aca="false">CHOOSE(WEEKDAY(AB5),"CN","T2","T3","T4","T5","T6","T7")</f>
        <v>T7</v>
      </c>
      <c r="AC6" s="44" t="str">
        <f aca="false">CHOOSE(WEEKDAY(AC5),"CN","T2","T3","T4","T5","T6","T7")</f>
        <v>CN</v>
      </c>
      <c r="AD6" s="44" t="str">
        <f aca="false">CHOOSE(WEEKDAY(AD5),"CN","T2","T3","T4","T5","T6","T7")</f>
        <v>T2</v>
      </c>
      <c r="AE6" s="44" t="str">
        <f aca="false">CHOOSE(WEEKDAY(AE5),"CN","T2","T3","T4","T5","T6","T7")</f>
        <v>T3</v>
      </c>
      <c r="AF6" s="44" t="str">
        <f aca="false">CHOOSE(WEEKDAY(AF5),"CN","T2","T3","T4","T5","T6","T7")</f>
        <v>T4</v>
      </c>
      <c r="AG6" s="44" t="str">
        <f aca="false">CHOOSE(WEEKDAY(AG5),"CN","T2","T3","T4","T5","T6","T7")</f>
        <v>T5</v>
      </c>
      <c r="AH6" s="44" t="str">
        <f aca="false">CHOOSE(WEEKDAY(AH5),"CN","T2","T3","T4","T5","T6","T7")</f>
        <v>T6</v>
      </c>
      <c r="AI6" s="44" t="str">
        <f aca="false">CHOOSE(WEEKDAY(AI5),"CN","T2","T3","T4","T5","T6","T7")</f>
        <v>T7</v>
      </c>
      <c r="AJ6" s="44" t="str">
        <f aca="false">CHOOSE(WEEKDAY(AJ5),"CN","T2","T3","T4","T5","T6","T7")</f>
        <v>CN</v>
      </c>
      <c r="AK6" s="44" t="str">
        <f aca="false">CHOOSE(WEEKDAY(AK5),"CN","T2","T3","T4","T5","T6","T7")</f>
        <v>T2</v>
      </c>
      <c r="AL6" s="44" t="str">
        <f aca="false">CHOOSE(WEEKDAY(AL5),"CN","T2","T3","T4","T5","T6","T7")</f>
        <v>T3</v>
      </c>
      <c r="AM6" s="44" t="str">
        <f aca="false">CHOOSE(WEEKDAY(AM5),"CN","T2","T3","T4","T5","T6","T7")</f>
        <v>T4</v>
      </c>
      <c r="AN6" s="44" t="str">
        <f aca="false">CHOOSE(WEEKDAY(AN5),"CN","T2","T3","T4","T5","T6","T7")</f>
        <v>T5</v>
      </c>
      <c r="AO6" s="44" t="str">
        <f aca="false">CHOOSE(WEEKDAY(AO5),"CN","T2","T3","T4","T5","T6","T7")</f>
        <v>T6</v>
      </c>
      <c r="AP6" s="44" t="str">
        <f aca="false">CHOOSE(WEEKDAY(AP5),"CN","T2","T3","T4","T5","T6","T7")</f>
        <v>T7</v>
      </c>
      <c r="AQ6" s="44" t="str">
        <f aca="false">CHOOSE(WEEKDAY(AQ5),"CN","T2","T3","T4","T5","T6","T7")</f>
        <v>CN</v>
      </c>
      <c r="AR6" s="44" t="str">
        <f aca="false">CHOOSE(WEEKDAY(AR5),"CN","T2","T3","T4","T5","T6","T7")</f>
        <v>T2</v>
      </c>
      <c r="AS6" s="44" t="str">
        <f aca="false">CHOOSE(WEEKDAY(AS5),"CN","T2","T3","T4","T5","T6","T7")</f>
        <v>T3</v>
      </c>
      <c r="AT6" s="44" t="str">
        <f aca="false">CHOOSE(WEEKDAY(AT5),"CN","T2","T3","T4","T5","T6","T7")</f>
        <v>T4</v>
      </c>
      <c r="AU6" s="44" t="str">
        <f aca="false">CHOOSE(WEEKDAY(AU5),"CN","T2","T3","T4","T5","T6","T7")</f>
        <v>T5</v>
      </c>
      <c r="AV6" s="44" t="str">
        <f aca="false">CHOOSE(WEEKDAY(AV5),"CN","T2","T3","T4","T5","T6","T7")</f>
        <v>T6</v>
      </c>
      <c r="AW6" s="44" t="str">
        <f aca="false">CHOOSE(WEEKDAY(AW5),"CN","T2","T3","T4","T5","T6","T7")</f>
        <v>T7</v>
      </c>
      <c r="AX6" s="44" t="str">
        <f aca="false">CHOOSE(WEEKDAY(AX5),"CN","T2","T3","T4","T5","T6","T7")</f>
        <v>CN</v>
      </c>
    </row>
    <row r="7" customFormat="false" ht="15" hidden="false" customHeight="false" outlineLevel="0" collapsed="false">
      <c r="A7" s="18" t="n">
        <f aca="false">IF(B7="","",ROW()-6)</f>
        <v>1</v>
      </c>
      <c r="B7" s="19" t="s">
        <v>215</v>
      </c>
      <c r="C7" s="19" t="s">
        <v>54</v>
      </c>
      <c r="D7" s="20" t="n">
        <v>46328</v>
      </c>
      <c r="E7" s="38" t="n">
        <v>4</v>
      </c>
      <c r="F7" s="39" t="n">
        <f aca="false">IF(OR(D7="",E7=""),"",D7+E7-1)</f>
        <v>46331</v>
      </c>
      <c r="G7" s="21" t="n">
        <v>1</v>
      </c>
      <c r="H7" s="18" t="str">
        <f aca="true">IF(B7="","",IF(G7&gt;=1,"Xong",IF(D7="","",IF(AND(F7&lt;&gt;"",F7&lt;TODAY()),"Trễ hạn",IF(D7&gt;TODAY(),"Chưa bắt đầu","Đang làm")))))</f>
        <v>Xong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</row>
    <row r="8" customFormat="false" ht="15" hidden="false" customHeight="false" outlineLevel="0" collapsed="false">
      <c r="A8" s="18" t="n">
        <f aca="false">IF(B8="","",ROW()-6)</f>
        <v>2</v>
      </c>
      <c r="B8" s="19" t="s">
        <v>216</v>
      </c>
      <c r="C8" s="19" t="s">
        <v>49</v>
      </c>
      <c r="D8" s="20" t="n">
        <v>46332</v>
      </c>
      <c r="E8" s="38" t="n">
        <v>5</v>
      </c>
      <c r="F8" s="39" t="n">
        <f aca="false">IF(OR(D8="",E8=""),"",D8+E8-1)</f>
        <v>46336</v>
      </c>
      <c r="G8" s="21" t="n">
        <v>0.6</v>
      </c>
      <c r="H8" s="18" t="str">
        <f aca="true">IF(B8="","",IF(G8&gt;=1,"Xong",IF(D8="","",IF(AND(F8&lt;&gt;"",F8&lt;TODAY()),"Trễ hạn",IF(D8&gt;TODAY(),"Chưa bắt đầu","Đang làm")))))</f>
        <v>Chưa bắt đầu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</row>
    <row r="9" customFormat="false" ht="15" hidden="false" customHeight="false" outlineLevel="0" collapsed="false">
      <c r="A9" s="18" t="n">
        <f aca="false">IF(B9="","",ROW()-6)</f>
        <v>3</v>
      </c>
      <c r="B9" s="19" t="s">
        <v>217</v>
      </c>
      <c r="C9" s="19" t="s">
        <v>49</v>
      </c>
      <c r="D9" s="20" t="n">
        <v>46339</v>
      </c>
      <c r="E9" s="38" t="n">
        <v>2</v>
      </c>
      <c r="F9" s="39" t="n">
        <f aca="false">IF(OR(D9="",E9=""),"",D9+E9-1)</f>
        <v>46340</v>
      </c>
      <c r="G9" s="21" t="n">
        <v>0</v>
      </c>
      <c r="H9" s="18" t="str">
        <f aca="true">IF(B9="","",IF(G9&gt;=1,"Xong",IF(D9="","",IF(AND(F9&lt;&gt;"",F9&lt;TODAY()),"Trễ hạn",IF(D9&gt;TODAY(),"Chưa bắt đầu","Đang làm")))))</f>
        <v>Chưa bắt đầu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</row>
    <row r="10" customFormat="false" ht="15" hidden="false" customHeight="false" outlineLevel="0" collapsed="false">
      <c r="A10" s="18" t="n">
        <f aca="false">IF(B10="","",ROW()-6)</f>
        <v>4</v>
      </c>
      <c r="B10" s="19" t="s">
        <v>218</v>
      </c>
      <c r="C10" s="19" t="s">
        <v>58</v>
      </c>
      <c r="D10" s="20" t="n">
        <v>46342</v>
      </c>
      <c r="E10" s="38" t="n">
        <v>7</v>
      </c>
      <c r="F10" s="39" t="n">
        <f aca="false">IF(OR(D10="",E10=""),"",D10+E10-1)</f>
        <v>46348</v>
      </c>
      <c r="G10" s="21" t="n">
        <v>0</v>
      </c>
      <c r="H10" s="18" t="str">
        <f aca="true">IF(B10="","",IF(G10&gt;=1,"Xong",IF(D10="","",IF(AND(F10&lt;&gt;"",F10&lt;TODAY()),"Trễ hạn",IF(D10&gt;TODAY(),"Chưa bắt đầu","Đang làm")))))</f>
        <v>Chưa bắt đầu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</row>
    <row r="11" customFormat="false" ht="15" hidden="false" customHeight="false" outlineLevel="0" collapsed="false">
      <c r="A11" s="18" t="n">
        <f aca="false">IF(B11="","",ROW()-6)</f>
        <v>5</v>
      </c>
      <c r="B11" s="19" t="s">
        <v>219</v>
      </c>
      <c r="C11" s="19" t="s">
        <v>54</v>
      </c>
      <c r="D11" s="20" t="n">
        <v>46349</v>
      </c>
      <c r="E11" s="38" t="n">
        <v>4</v>
      </c>
      <c r="F11" s="39" t="n">
        <f aca="false">IF(OR(D11="",E11=""),"",D11+E11-1)</f>
        <v>46352</v>
      </c>
      <c r="G11" s="21" t="n">
        <v>0</v>
      </c>
      <c r="H11" s="18" t="str">
        <f aca="true">IF(B11="","",IF(G11&gt;=1,"Xong",IF(D11="","",IF(AND(F11&lt;&gt;"",F11&lt;TODAY()),"Trễ hạn",IF(D11&gt;TODAY(),"Chưa bắt đầu","Đang làm")))))</f>
        <v>Chưa bắt đầu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</row>
    <row r="12" customFormat="false" ht="15" hidden="false" customHeight="false" outlineLevel="0" collapsed="false">
      <c r="A12" s="18" t="n">
        <f aca="false">IF(B12="","",ROW()-6)</f>
        <v>6</v>
      </c>
      <c r="B12" s="19" t="s">
        <v>220</v>
      </c>
      <c r="C12" s="19" t="s">
        <v>58</v>
      </c>
      <c r="D12" s="20" t="n">
        <v>46353</v>
      </c>
      <c r="E12" s="38" t="n">
        <v>7</v>
      </c>
      <c r="F12" s="39" t="n">
        <f aca="false">IF(OR(D12="",E12=""),"",D12+E12-1)</f>
        <v>46359</v>
      </c>
      <c r="G12" s="21" t="n">
        <v>0</v>
      </c>
      <c r="H12" s="18" t="str">
        <f aca="true">IF(B12="","",IF(G12&gt;=1,"Xong",IF(D12="","",IF(AND(F12&lt;&gt;"",F12&lt;TODAY()),"Trễ hạn",IF(D12&gt;TODAY(),"Chưa bắt đầu","Đang làm")))))</f>
        <v>Chưa bắt đầu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</row>
    <row r="13" customFormat="false" ht="15" hidden="false" customHeight="false" outlineLevel="0" collapsed="false">
      <c r="A13" s="18" t="n">
        <f aca="false">IF(B13="","",ROW()-6)</f>
        <v>7</v>
      </c>
      <c r="B13" s="19" t="s">
        <v>221</v>
      </c>
      <c r="C13" s="19" t="s">
        <v>49</v>
      </c>
      <c r="D13" s="20" t="n">
        <v>46360</v>
      </c>
      <c r="E13" s="38" t="n">
        <v>2</v>
      </c>
      <c r="F13" s="39" t="n">
        <f aca="false">IF(OR(D13="",E13=""),"",D13+E13-1)</f>
        <v>46361</v>
      </c>
      <c r="G13" s="21" t="n">
        <v>0</v>
      </c>
      <c r="H13" s="18" t="str">
        <f aca="true">IF(B13="","",IF(G13&gt;=1,"Xong",IF(D13="","",IF(AND(F13&lt;&gt;"",F13&lt;TODAY()),"Trễ hạn",IF(D13&gt;TODAY(),"Chưa bắt đầu","Đang làm")))))</f>
        <v>Chưa bắt đầu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</row>
    <row r="14" customFormat="false" ht="15" hidden="false" customHeight="false" outlineLevel="0" collapsed="false">
      <c r="A14" s="18" t="str">
        <f aca="false">IF(B14="","",ROW()-6)</f>
        <v/>
      </c>
      <c r="B14" s="19"/>
      <c r="C14" s="19"/>
      <c r="D14" s="20"/>
      <c r="E14" s="38"/>
      <c r="F14" s="39" t="str">
        <f aca="false">IF(OR(D14="",E14=""),"",D14+E14-1)</f>
        <v/>
      </c>
      <c r="G14" s="21"/>
      <c r="H14" s="18" t="str">
        <f aca="true">IF(B14="","",IF(G14&gt;=1,"Xong",IF(D14="","",IF(AND(F14&lt;&gt;"",F14&lt;TODAY()),"Trễ hạn",IF(D14&gt;TODAY(),"Chưa bắt đầu","Đang làm")))))</f>
        <v/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</row>
    <row r="15" customFormat="false" ht="15" hidden="false" customHeight="false" outlineLevel="0" collapsed="false">
      <c r="A15" s="18" t="str">
        <f aca="false">IF(B15="","",ROW()-6)</f>
        <v/>
      </c>
      <c r="B15" s="19"/>
      <c r="C15" s="19"/>
      <c r="D15" s="20"/>
      <c r="E15" s="38"/>
      <c r="F15" s="39" t="str">
        <f aca="false">IF(OR(D15="",E15=""),"",D15+E15-1)</f>
        <v/>
      </c>
      <c r="G15" s="21"/>
      <c r="H15" s="18" t="str">
        <f aca="true">IF(B15="","",IF(G15&gt;=1,"Xong",IF(D15="","",IF(AND(F15&lt;&gt;"",F15&lt;TODAY()),"Trễ hạn",IF(D15&gt;TODAY(),"Chưa bắt đầu","Đang làm")))))</f>
        <v/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</row>
    <row r="16" customFormat="false" ht="15" hidden="false" customHeight="false" outlineLevel="0" collapsed="false">
      <c r="A16" s="18" t="str">
        <f aca="false">IF(B16="","",ROW()-6)</f>
        <v/>
      </c>
      <c r="B16" s="19"/>
      <c r="C16" s="19"/>
      <c r="D16" s="20"/>
      <c r="E16" s="38"/>
      <c r="F16" s="39" t="str">
        <f aca="false">IF(OR(D16="",E16=""),"",D16+E16-1)</f>
        <v/>
      </c>
      <c r="G16" s="21"/>
      <c r="H16" s="18" t="str">
        <f aca="true">IF(B16="","",IF(G16&gt;=1,"Xong",IF(D16="","",IF(AND(F16&lt;&gt;"",F16&lt;TODAY()),"Trễ hạn",IF(D16&gt;TODAY(),"Chưa bắt đầu","Đang làm")))))</f>
        <v/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</row>
    <row r="17" customFormat="false" ht="15" hidden="false" customHeight="false" outlineLevel="0" collapsed="false">
      <c r="A17" s="18" t="str">
        <f aca="false">IF(B17="","",ROW()-6)</f>
        <v/>
      </c>
      <c r="B17" s="19"/>
      <c r="C17" s="19"/>
      <c r="D17" s="20"/>
      <c r="E17" s="38"/>
      <c r="F17" s="39" t="str">
        <f aca="false">IF(OR(D17="",E17=""),"",D17+E17-1)</f>
        <v/>
      </c>
      <c r="G17" s="21"/>
      <c r="H17" s="18" t="str">
        <f aca="true">IF(B17="","",IF(G17&gt;=1,"Xong",IF(D17="","",IF(AND(F17&lt;&gt;"",F17&lt;TODAY()),"Trễ hạn",IF(D17&gt;TODAY(),"Chưa bắt đầu","Đang làm")))))</f>
        <v/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</row>
    <row r="18" customFormat="false" ht="15" hidden="false" customHeight="false" outlineLevel="0" collapsed="false">
      <c r="A18" s="18" t="str">
        <f aca="false">IF(B18="","",ROW()-6)</f>
        <v/>
      </c>
      <c r="B18" s="19"/>
      <c r="C18" s="19"/>
      <c r="D18" s="20"/>
      <c r="E18" s="38"/>
      <c r="F18" s="39" t="str">
        <f aca="false">IF(OR(D18="",E18=""),"",D18+E18-1)</f>
        <v/>
      </c>
      <c r="G18" s="21"/>
      <c r="H18" s="18" t="str">
        <f aca="true">IF(B18="","",IF(G18&gt;=1,"Xong",IF(D18="","",IF(AND(F18&lt;&gt;"",F18&lt;TODAY()),"Trễ hạn",IF(D18&gt;TODAY(),"Chưa bắt đầu","Đang làm")))))</f>
        <v/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</row>
    <row r="19" customFormat="false" ht="15" hidden="false" customHeight="false" outlineLevel="0" collapsed="false">
      <c r="A19" s="18" t="str">
        <f aca="false">IF(B19="","",ROW()-6)</f>
        <v/>
      </c>
      <c r="B19" s="19"/>
      <c r="C19" s="19"/>
      <c r="D19" s="20"/>
      <c r="E19" s="38"/>
      <c r="F19" s="39" t="str">
        <f aca="false">IF(OR(D19="",E19=""),"",D19+E19-1)</f>
        <v/>
      </c>
      <c r="G19" s="21"/>
      <c r="H19" s="18" t="str">
        <f aca="true">IF(B19="","",IF(G19&gt;=1,"Xong",IF(D19="","",IF(AND(F19&lt;&gt;"",F19&lt;TODAY()),"Trễ hạn",IF(D19&gt;TODAY(),"Chưa bắt đầu","Đang làm")))))</f>
        <v/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</row>
    <row r="20" customFormat="false" ht="15" hidden="false" customHeight="false" outlineLevel="0" collapsed="false">
      <c r="A20" s="18" t="str">
        <f aca="false">IF(B20="","",ROW()-6)</f>
        <v/>
      </c>
      <c r="B20" s="19"/>
      <c r="C20" s="19"/>
      <c r="D20" s="20"/>
      <c r="E20" s="38"/>
      <c r="F20" s="39" t="str">
        <f aca="false">IF(OR(D20="",E20=""),"",D20+E20-1)</f>
        <v/>
      </c>
      <c r="G20" s="21"/>
      <c r="H20" s="18" t="str">
        <f aca="true">IF(B20="","",IF(G20&gt;=1,"Xong",IF(D20="","",IF(AND(F20&lt;&gt;"",F20&lt;TODAY()),"Trễ hạn",IF(D20&gt;TODAY(),"Chưa bắt đầu","Đang làm")))))</f>
        <v/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</row>
    <row r="21" customFormat="false" ht="15" hidden="false" customHeight="false" outlineLevel="0" collapsed="false">
      <c r="A21" s="18" t="str">
        <f aca="false">IF(B21="","",ROW()-6)</f>
        <v/>
      </c>
      <c r="B21" s="19"/>
      <c r="C21" s="19"/>
      <c r="D21" s="20"/>
      <c r="E21" s="38"/>
      <c r="F21" s="39" t="str">
        <f aca="false">IF(OR(D21="",E21=""),"",D21+E21-1)</f>
        <v/>
      </c>
      <c r="G21" s="21"/>
      <c r="H21" s="18" t="str">
        <f aca="true">IF(B21="","",IF(G21&gt;=1,"Xong",IF(D21="","",IF(AND(F21&lt;&gt;"",F21&lt;TODAY()),"Trễ hạn",IF(D21&gt;TODAY(),"Chưa bắt đầu","Đang làm")))))</f>
        <v/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</row>
    <row r="22" customFormat="false" ht="15" hidden="false" customHeight="false" outlineLevel="0" collapsed="false">
      <c r="A22" s="18" t="str">
        <f aca="false">IF(B22="","",ROW()-6)</f>
        <v/>
      </c>
      <c r="B22" s="19"/>
      <c r="C22" s="19"/>
      <c r="D22" s="20"/>
      <c r="E22" s="38"/>
      <c r="F22" s="39" t="str">
        <f aca="false">IF(OR(D22="",E22=""),"",D22+E22-1)</f>
        <v/>
      </c>
      <c r="G22" s="21"/>
      <c r="H22" s="18" t="str">
        <f aca="true">IF(B22="","",IF(G22&gt;=1,"Xong",IF(D22="","",IF(AND(F22&lt;&gt;"",F22&lt;TODAY()),"Trễ hạn",IF(D22&gt;TODAY(),"Chưa bắt đầu","Đang làm")))))</f>
        <v/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</row>
    <row r="23" customFormat="false" ht="15" hidden="false" customHeight="false" outlineLevel="0" collapsed="false">
      <c r="A23" s="18" t="str">
        <f aca="false">IF(B23="","",ROW()-6)</f>
        <v/>
      </c>
      <c r="B23" s="19"/>
      <c r="C23" s="19"/>
      <c r="D23" s="20"/>
      <c r="E23" s="38"/>
      <c r="F23" s="39" t="str">
        <f aca="false">IF(OR(D23="",E23=""),"",D23+E23-1)</f>
        <v/>
      </c>
      <c r="G23" s="21"/>
      <c r="H23" s="18" t="str">
        <f aca="true">IF(B23="","",IF(G23&gt;=1,"Xong",IF(D23="","",IF(AND(F23&lt;&gt;"",F23&lt;TODAY()),"Trễ hạn",IF(D23&gt;TODAY(),"Chưa bắt đầu","Đang làm")))))</f>
        <v/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</row>
    <row r="24" customFormat="false" ht="15" hidden="false" customHeight="false" outlineLevel="0" collapsed="false">
      <c r="A24" s="18" t="str">
        <f aca="false">IF(B24="","",ROW()-6)</f>
        <v/>
      </c>
      <c r="B24" s="19"/>
      <c r="C24" s="19"/>
      <c r="D24" s="20"/>
      <c r="E24" s="38"/>
      <c r="F24" s="39" t="str">
        <f aca="false">IF(OR(D24="",E24=""),"",D24+E24-1)</f>
        <v/>
      </c>
      <c r="G24" s="21"/>
      <c r="H24" s="18" t="str">
        <f aca="true">IF(B24="","",IF(G24&gt;=1,"Xong",IF(D24="","",IF(AND(F24&lt;&gt;"",F24&lt;TODAY()),"Trễ hạn",IF(D24&gt;TODAY(),"Chưa bắt đầu","Đang làm")))))</f>
        <v/>
      </c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</row>
    <row r="25" customFormat="false" ht="15" hidden="false" customHeight="false" outlineLevel="0" collapsed="false">
      <c r="A25" s="18" t="str">
        <f aca="false">IF(B25="","",ROW()-6)</f>
        <v/>
      </c>
      <c r="B25" s="19"/>
      <c r="C25" s="19"/>
      <c r="D25" s="20"/>
      <c r="E25" s="38"/>
      <c r="F25" s="39" t="str">
        <f aca="false">IF(OR(D25="",E25=""),"",D25+E25-1)</f>
        <v/>
      </c>
      <c r="G25" s="21"/>
      <c r="H25" s="18" t="str">
        <f aca="true">IF(B25="","",IF(G25&gt;=1,"Xong",IF(D25="","",IF(AND(F25&lt;&gt;"",F25&lt;TODAY()),"Trễ hạn",IF(D25&gt;TODAY(),"Chưa bắt đầu","Đang làm")))))</f>
        <v/>
      </c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</row>
    <row r="26" customFormat="false" ht="15" hidden="false" customHeight="false" outlineLevel="0" collapsed="false">
      <c r="A26" s="18" t="str">
        <f aca="false">IF(B26="","",ROW()-6)</f>
        <v/>
      </c>
      <c r="B26" s="19"/>
      <c r="C26" s="19"/>
      <c r="D26" s="20"/>
      <c r="E26" s="38"/>
      <c r="F26" s="39" t="str">
        <f aca="false">IF(OR(D26="",E26=""),"",D26+E26-1)</f>
        <v/>
      </c>
      <c r="G26" s="21"/>
      <c r="H26" s="18" t="str">
        <f aca="true">IF(B26="","",IF(G26&gt;=1,"Xong",IF(D26="","",IF(AND(F26&lt;&gt;"",F26&lt;TODAY()),"Trễ hạn",IF(D26&gt;TODAY(),"Chưa bắt đầu","Đang làm")))))</f>
        <v/>
      </c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</row>
    <row r="27" customFormat="false" ht="15" hidden="false" customHeight="false" outlineLevel="0" collapsed="false">
      <c r="A27" s="18" t="str">
        <f aca="false">IF(B27="","",ROW()-6)</f>
        <v/>
      </c>
      <c r="B27" s="19"/>
      <c r="C27" s="19"/>
      <c r="D27" s="20"/>
      <c r="E27" s="38"/>
      <c r="F27" s="39" t="str">
        <f aca="false">IF(OR(D27="",E27=""),"",D27+E27-1)</f>
        <v/>
      </c>
      <c r="G27" s="21"/>
      <c r="H27" s="18" t="str">
        <f aca="true">IF(B27="","",IF(G27&gt;=1,"Xong",IF(D27="","",IF(AND(F27&lt;&gt;"",F27&lt;TODAY()),"Trễ hạn",IF(D27&gt;TODAY(),"Chưa bắt đầu","Đang làm")))))</f>
        <v/>
      </c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</row>
    <row r="28" customFormat="false" ht="15" hidden="false" customHeight="false" outlineLevel="0" collapsed="false">
      <c r="A28" s="18" t="str">
        <f aca="false">IF(B28="","",ROW()-6)</f>
        <v/>
      </c>
      <c r="B28" s="19"/>
      <c r="C28" s="19"/>
      <c r="D28" s="20"/>
      <c r="E28" s="38"/>
      <c r="F28" s="39" t="str">
        <f aca="false">IF(OR(D28="",E28=""),"",D28+E28-1)</f>
        <v/>
      </c>
      <c r="G28" s="21"/>
      <c r="H28" s="18" t="str">
        <f aca="true">IF(B28="","",IF(G28&gt;=1,"Xong",IF(D28="","",IF(AND(F28&lt;&gt;"",F28&lt;TODAY()),"Trễ hạn",IF(D28&gt;TODAY(),"Chưa bắt đầu","Đang làm")))))</f>
        <v/>
      </c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</row>
    <row r="29" customFormat="false" ht="15" hidden="false" customHeight="false" outlineLevel="0" collapsed="false">
      <c r="A29" s="18" t="str">
        <f aca="false">IF(B29="","",ROW()-6)</f>
        <v/>
      </c>
      <c r="B29" s="19"/>
      <c r="C29" s="19"/>
      <c r="D29" s="20"/>
      <c r="E29" s="38"/>
      <c r="F29" s="39" t="str">
        <f aca="false">IF(OR(D29="",E29=""),"",D29+E29-1)</f>
        <v/>
      </c>
      <c r="G29" s="21"/>
      <c r="H29" s="18" t="str">
        <f aca="true">IF(B29="","",IF(G29&gt;=1,"Xong",IF(D29="","",IF(AND(F29&lt;&gt;"",F29&lt;TODAY()),"Trễ hạn",IF(D29&gt;TODAY(),"Chưa bắt đầu","Đang làm")))))</f>
        <v/>
      </c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</row>
    <row r="30" customFormat="false" ht="15" hidden="false" customHeight="false" outlineLevel="0" collapsed="false">
      <c r="A30" s="18" t="str">
        <f aca="false">IF(B30="","",ROW()-6)</f>
        <v/>
      </c>
      <c r="B30" s="19"/>
      <c r="C30" s="19"/>
      <c r="D30" s="20"/>
      <c r="E30" s="38"/>
      <c r="F30" s="39" t="str">
        <f aca="false">IF(OR(D30="",E30=""),"",D30+E30-1)</f>
        <v/>
      </c>
      <c r="G30" s="21"/>
      <c r="H30" s="18" t="str">
        <f aca="true">IF(B30="","",IF(G30&gt;=1,"Xong",IF(D30="","",IF(AND(F30&lt;&gt;"",F30&lt;TODAY()),"Trễ hạn",IF(D30&gt;TODAY(),"Chưa bắt đầu","Đang làm")))))</f>
        <v/>
      </c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</row>
    <row r="31" customFormat="false" ht="15" hidden="false" customHeight="false" outlineLevel="0" collapsed="false">
      <c r="A31" s="18" t="str">
        <f aca="false">IF(B31="","",ROW()-6)</f>
        <v/>
      </c>
      <c r="B31" s="19"/>
      <c r="C31" s="19"/>
      <c r="D31" s="20"/>
      <c r="E31" s="38"/>
      <c r="F31" s="39" t="str">
        <f aca="false">IF(OR(D31="",E31=""),"",D31+E31-1)</f>
        <v/>
      </c>
      <c r="G31" s="21"/>
      <c r="H31" s="18" t="str">
        <f aca="true">IF(B31="","",IF(G31&gt;=1,"Xong",IF(D31="","",IF(AND(F31&lt;&gt;"",F31&lt;TODAY()),"Trễ hạn",IF(D31&gt;TODAY(),"Chưa bắt đầu","Đang làm")))))</f>
        <v/>
      </c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</row>
    <row r="32" customFormat="false" ht="15" hidden="false" customHeight="false" outlineLevel="0" collapsed="false">
      <c r="A32" s="18" t="str">
        <f aca="false">IF(B32="","",ROW()-6)</f>
        <v/>
      </c>
      <c r="B32" s="19"/>
      <c r="C32" s="19"/>
      <c r="D32" s="20"/>
      <c r="E32" s="38"/>
      <c r="F32" s="39" t="str">
        <f aca="false">IF(OR(D32="",E32=""),"",D32+E32-1)</f>
        <v/>
      </c>
      <c r="G32" s="21"/>
      <c r="H32" s="18" t="str">
        <f aca="true">IF(B32="","",IF(G32&gt;=1,"Xong",IF(D32="","",IF(AND(F32&lt;&gt;"",F32&lt;TODAY()),"Trễ hạn",IF(D32&gt;TODAY(),"Chưa bắt đầu","Đang làm")))))</f>
        <v/>
      </c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</row>
    <row r="33" customFormat="false" ht="15" hidden="false" customHeight="false" outlineLevel="0" collapsed="false">
      <c r="A33" s="18" t="str">
        <f aca="false">IF(B33="","",ROW()-6)</f>
        <v/>
      </c>
      <c r="B33" s="19"/>
      <c r="C33" s="19"/>
      <c r="D33" s="20"/>
      <c r="E33" s="38"/>
      <c r="F33" s="39" t="str">
        <f aca="false">IF(OR(D33="",E33=""),"",D33+E33-1)</f>
        <v/>
      </c>
      <c r="G33" s="21"/>
      <c r="H33" s="18" t="str">
        <f aca="true">IF(B33="","",IF(G33&gt;=1,"Xong",IF(D33="","",IF(AND(F33&lt;&gt;"",F33&lt;TODAY()),"Trễ hạn",IF(D33&gt;TODAY(),"Chưa bắt đầu","Đang làm")))))</f>
        <v/>
      </c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</row>
    <row r="34" customFormat="false" ht="15" hidden="false" customHeight="false" outlineLevel="0" collapsed="false">
      <c r="A34" s="18" t="str">
        <f aca="false">IF(B34="","",ROW()-6)</f>
        <v/>
      </c>
      <c r="B34" s="19"/>
      <c r="C34" s="19"/>
      <c r="D34" s="20"/>
      <c r="E34" s="38"/>
      <c r="F34" s="39" t="str">
        <f aca="false">IF(OR(D34="",E34=""),"",D34+E34-1)</f>
        <v/>
      </c>
      <c r="G34" s="21"/>
      <c r="H34" s="18" t="str">
        <f aca="true">IF(B34="","",IF(G34&gt;=1,"Xong",IF(D34="","",IF(AND(F34&lt;&gt;"",F34&lt;TODAY()),"Trễ hạn",IF(D34&gt;TODAY(),"Chưa bắt đầu","Đang làm")))))</f>
        <v/>
      </c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</row>
    <row r="35" customFormat="false" ht="15" hidden="false" customHeight="false" outlineLevel="0" collapsed="false">
      <c r="A35" s="18" t="str">
        <f aca="false">IF(B35="","",ROW()-6)</f>
        <v/>
      </c>
      <c r="B35" s="19"/>
      <c r="C35" s="19"/>
      <c r="D35" s="20"/>
      <c r="E35" s="38"/>
      <c r="F35" s="39" t="str">
        <f aca="false">IF(OR(D35="",E35=""),"",D35+E35-1)</f>
        <v/>
      </c>
      <c r="G35" s="21"/>
      <c r="H35" s="18" t="str">
        <f aca="true">IF(B35="","",IF(G35&gt;=1,"Xong",IF(D35="","",IF(AND(F35&lt;&gt;"",F35&lt;TODAY()),"Trễ hạn",IF(D35&gt;TODAY(),"Chưa bắt đầu","Đang làm")))))</f>
        <v/>
      </c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</row>
    <row r="36" customFormat="false" ht="15" hidden="false" customHeight="false" outlineLevel="0" collapsed="false">
      <c r="A36" s="18" t="str">
        <f aca="false">IF(B36="","",ROW()-6)</f>
        <v/>
      </c>
      <c r="B36" s="19"/>
      <c r="C36" s="19"/>
      <c r="D36" s="20"/>
      <c r="E36" s="38"/>
      <c r="F36" s="39" t="str">
        <f aca="false">IF(OR(D36="",E36=""),"",D36+E36-1)</f>
        <v/>
      </c>
      <c r="G36" s="21"/>
      <c r="H36" s="18" t="str">
        <f aca="true">IF(B36="","",IF(G36&gt;=1,"Xong",IF(D36="","",IF(AND(F36&lt;&gt;"",F36&lt;TODAY()),"Trễ hạn",IF(D36&gt;TODAY(),"Chưa bắt đầu","Đang làm")))))</f>
        <v/>
      </c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</row>
    <row r="37" customFormat="false" ht="15" hidden="false" customHeight="false" outlineLevel="0" collapsed="false">
      <c r="A37" s="18" t="str">
        <f aca="false">IF(B37="","",ROW()-6)</f>
        <v/>
      </c>
      <c r="B37" s="19"/>
      <c r="C37" s="19"/>
      <c r="D37" s="20"/>
      <c r="E37" s="38"/>
      <c r="F37" s="39" t="str">
        <f aca="false">IF(OR(D37="",E37=""),"",D37+E37-1)</f>
        <v/>
      </c>
      <c r="G37" s="21"/>
      <c r="H37" s="18" t="str">
        <f aca="true">IF(B37="","",IF(G37&gt;=1,"Xong",IF(D37="","",IF(AND(F37&lt;&gt;"",F37&lt;TODAY()),"Trễ hạn",IF(D37&gt;TODAY(),"Chưa bắt đầu","Đang làm")))))</f>
        <v/>
      </c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</row>
    <row r="38" customFormat="false" ht="15" hidden="false" customHeight="false" outlineLevel="0" collapsed="false">
      <c r="A38" s="18" t="str">
        <f aca="false">IF(B38="","",ROW()-6)</f>
        <v/>
      </c>
      <c r="B38" s="19"/>
      <c r="C38" s="19"/>
      <c r="D38" s="20"/>
      <c r="E38" s="38"/>
      <c r="F38" s="39" t="str">
        <f aca="false">IF(OR(D38="",E38=""),"",D38+E38-1)</f>
        <v/>
      </c>
      <c r="G38" s="21"/>
      <c r="H38" s="18" t="str">
        <f aca="true">IF(B38="","",IF(G38&gt;=1,"Xong",IF(D38="","",IF(AND(F38&lt;&gt;"",F38&lt;TODAY()),"Trễ hạn",IF(D38&gt;TODAY(),"Chưa bắt đầu","Đang làm")))))</f>
        <v/>
      </c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</row>
    <row r="39" customFormat="false" ht="15" hidden="false" customHeight="false" outlineLevel="0" collapsed="false">
      <c r="A39" s="18" t="str">
        <f aca="false">IF(B39="","",ROW()-6)</f>
        <v/>
      </c>
      <c r="B39" s="19"/>
      <c r="C39" s="19"/>
      <c r="D39" s="20"/>
      <c r="E39" s="38"/>
      <c r="F39" s="39" t="str">
        <f aca="false">IF(OR(D39="",E39=""),"",D39+E39-1)</f>
        <v/>
      </c>
      <c r="G39" s="21"/>
      <c r="H39" s="18" t="str">
        <f aca="true">IF(B39="","",IF(G39&gt;=1,"Xong",IF(D39="","",IF(AND(F39&lt;&gt;"",F39&lt;TODAY()),"Trễ hạn",IF(D39&gt;TODAY(),"Chưa bắt đầu","Đang làm")))))</f>
        <v/>
      </c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</row>
    <row r="40" customFormat="false" ht="15" hidden="false" customHeight="false" outlineLevel="0" collapsed="false">
      <c r="A40" s="18" t="str">
        <f aca="false">IF(B40="","",ROW()-6)</f>
        <v/>
      </c>
      <c r="B40" s="19"/>
      <c r="C40" s="19"/>
      <c r="D40" s="20"/>
      <c r="E40" s="38"/>
      <c r="F40" s="39" t="str">
        <f aca="false">IF(OR(D40="",E40=""),"",D40+E40-1)</f>
        <v/>
      </c>
      <c r="G40" s="21"/>
      <c r="H40" s="18" t="str">
        <f aca="true">IF(B40="","",IF(G40&gt;=1,"Xong",IF(D40="","",IF(AND(F40&lt;&gt;"",F40&lt;TODAY()),"Trễ hạn",IF(D40&gt;TODAY(),"Chưa bắt đầu","Đang làm")))))</f>
        <v/>
      </c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</row>
    <row r="41" customFormat="false" ht="15" hidden="false" customHeight="false" outlineLevel="0" collapsed="false">
      <c r="A41" s="18" t="str">
        <f aca="false">IF(B41="","",ROW()-6)</f>
        <v/>
      </c>
      <c r="B41" s="19"/>
      <c r="C41" s="19"/>
      <c r="D41" s="20"/>
      <c r="E41" s="38"/>
      <c r="F41" s="39" t="str">
        <f aca="false">IF(OR(D41="",E41=""),"",D41+E41-1)</f>
        <v/>
      </c>
      <c r="G41" s="21"/>
      <c r="H41" s="18" t="str">
        <f aca="true">IF(B41="","",IF(G41&gt;=1,"Xong",IF(D41="","",IF(AND(F41&lt;&gt;"",F41&lt;TODAY()),"Trễ hạn",IF(D41&gt;TODAY(),"Chưa bắt đầu","Đang làm")))))</f>
        <v/>
      </c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</row>
    <row r="42" customFormat="false" ht="15" hidden="false" customHeight="false" outlineLevel="0" collapsed="false">
      <c r="A42" s="18" t="str">
        <f aca="false">IF(B42="","",ROW()-6)</f>
        <v/>
      </c>
      <c r="B42" s="19"/>
      <c r="C42" s="19"/>
      <c r="D42" s="20"/>
      <c r="E42" s="38"/>
      <c r="F42" s="39" t="str">
        <f aca="false">IF(OR(D42="",E42=""),"",D42+E42-1)</f>
        <v/>
      </c>
      <c r="G42" s="21"/>
      <c r="H42" s="18" t="str">
        <f aca="true">IF(B42="","",IF(G42&gt;=1,"Xong",IF(D42="","",IF(AND(F42&lt;&gt;"",F42&lt;TODAY()),"Trễ hạn",IF(D42&gt;TODAY(),"Chưa bắt đầu","Đang làm")))))</f>
        <v/>
      </c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</row>
    <row r="43" customFormat="false" ht="15" hidden="false" customHeight="false" outlineLevel="0" collapsed="false">
      <c r="A43" s="18" t="str">
        <f aca="false">IF(B43="","",ROW()-6)</f>
        <v/>
      </c>
      <c r="B43" s="19"/>
      <c r="C43" s="19"/>
      <c r="D43" s="20"/>
      <c r="E43" s="38"/>
      <c r="F43" s="39" t="str">
        <f aca="false">IF(OR(D43="",E43=""),"",D43+E43-1)</f>
        <v/>
      </c>
      <c r="G43" s="21"/>
      <c r="H43" s="18" t="str">
        <f aca="true">IF(B43="","",IF(G43&gt;=1,"Xong",IF(D43="","",IF(AND(F43&lt;&gt;"",F43&lt;TODAY()),"Trễ hạn",IF(D43&gt;TODAY(),"Chưa bắt đầu","Đang làm")))))</f>
        <v/>
      </c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</row>
    <row r="44" customFormat="false" ht="15" hidden="false" customHeight="false" outlineLevel="0" collapsed="false">
      <c r="A44" s="18" t="str">
        <f aca="false">IF(B44="","",ROW()-6)</f>
        <v/>
      </c>
      <c r="B44" s="19"/>
      <c r="C44" s="19"/>
      <c r="D44" s="20"/>
      <c r="E44" s="38"/>
      <c r="F44" s="39" t="str">
        <f aca="false">IF(OR(D44="",E44=""),"",D44+E44-1)</f>
        <v/>
      </c>
      <c r="G44" s="21"/>
      <c r="H44" s="18" t="str">
        <f aca="true">IF(B44="","",IF(G44&gt;=1,"Xong",IF(D44="","",IF(AND(F44&lt;&gt;"",F44&lt;TODAY()),"Trễ hạn",IF(D44&gt;TODAY(),"Chưa bắt đầu","Đang làm")))))</f>
        <v/>
      </c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</row>
    <row r="45" customFormat="false" ht="15" hidden="false" customHeight="false" outlineLevel="0" collapsed="false">
      <c r="A45" s="18" t="str">
        <f aca="false">IF(B45="","",ROW()-6)</f>
        <v/>
      </c>
      <c r="B45" s="19"/>
      <c r="C45" s="19"/>
      <c r="D45" s="20"/>
      <c r="E45" s="38"/>
      <c r="F45" s="39" t="str">
        <f aca="false">IF(OR(D45="",E45=""),"",D45+E45-1)</f>
        <v/>
      </c>
      <c r="G45" s="21"/>
      <c r="H45" s="18" t="str">
        <f aca="true">IF(B45="","",IF(G45&gt;=1,"Xong",IF(D45="","",IF(AND(F45&lt;&gt;"",F45&lt;TODAY()),"Trễ hạn",IF(D45&gt;TODAY(),"Chưa bắt đầu","Đang làm")))))</f>
        <v/>
      </c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</row>
    <row r="46" customFormat="false" ht="15" hidden="false" customHeight="false" outlineLevel="0" collapsed="false">
      <c r="A46" s="18" t="str">
        <f aca="false">IF(B46="","",ROW()-6)</f>
        <v/>
      </c>
      <c r="B46" s="19"/>
      <c r="C46" s="19"/>
      <c r="D46" s="20"/>
      <c r="E46" s="38"/>
      <c r="F46" s="39" t="str">
        <f aca="false">IF(OR(D46="",E46=""),"",D46+E46-1)</f>
        <v/>
      </c>
      <c r="G46" s="21"/>
      <c r="H46" s="18" t="str">
        <f aca="true">IF(B46="","",IF(G46&gt;=1,"Xong",IF(D46="","",IF(AND(F46&lt;&gt;"",F46&lt;TODAY()),"Trễ hạn",IF(D46&gt;TODAY(),"Chưa bắt đầu","Đang làm")))))</f>
        <v/>
      </c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</row>
  </sheetData>
  <conditionalFormatting sqref="I7:AX46">
    <cfRule type="expression" priority="2" aboveAverage="0" equalAverage="0" bottom="0" percent="0" rank="0" text="" dxfId="8">
      <formula>AND($D7&lt;&gt;"",$F7&lt;&gt;"",I$5&gt;=$D7,I$5&lt;=$D7+ROUND($E7*$G7,0)-1)</formula>
    </cfRule>
    <cfRule type="expression" priority="3" aboveAverage="0" equalAverage="0" bottom="0" percent="0" rank="0" text="" dxfId="9">
      <formula>AND($D7&lt;&gt;"",$F7&lt;&gt;"",I$5&gt;=$D7,I$5&lt;=$F7)</formula>
    </cfRule>
    <cfRule type="expression" priority="4" aboveAverage="0" equalAverage="0" bottom="0" percent="0" rank="0" text="" dxfId="10">
      <formula>I$5=TODAY()</formula>
    </cfRule>
    <cfRule type="expression" priority="5" aboveAverage="0" equalAverage="0" bottom="0" percent="0" rank="0" text="" dxfId="11">
      <formula>I$6="CN"</formula>
    </cfRule>
  </conditionalFormatting>
  <conditionalFormatting sqref="H7:H46">
    <cfRule type="expression" priority="6" aboveAverage="0" equalAverage="0" bottom="0" percent="0" rank="0" text="" dxfId="6">
      <formula>H7="Trễ hạn"</formula>
    </cfRule>
  </conditionalFormatting>
  <conditionalFormatting sqref="G7:G46">
    <cfRule type="dataBar" priority="7">
      <dataBar showValue="1" minLength="10" maxLength="90">
        <cfvo type="num" val="0"/>
        <cfvo type="num" val="1"/>
        <color rgb="FF7FA3F0"/>
      </dataBar>
      <extLst>
        <ext xmlns:x14="http://schemas.microsoft.com/office/spreadsheetml/2009/9/main" uri="{B025F937-C7B1-47D3-B67F-A62EFF666E3E}">
          <x14:id>{64C67971-263C-47EC-A0FB-AB15E7187F7D}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4C67971-263C-47EC-A0FB-AB15E7187F7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3F0"/>
              <x14:axisColor rgb="FF000000"/>
            </x14:dataBar>
          </x14:cfRule>
          <xm:sqref>G7:G46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Q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7" min="6" style="0" width="10"/>
    <col collapsed="false" customWidth="true" hidden="false" outlineLevel="0" max="8" min="8" style="0" width="8"/>
    <col collapsed="false" customWidth="true" hidden="false" outlineLevel="0" max="9" min="9" style="0" width="10"/>
    <col collapsed="false" customWidth="true" hidden="false" outlineLevel="0" max="10" min="10" style="0" width="3"/>
    <col collapsed="false" customWidth="true" hidden="false" outlineLevel="0" max="12" min="11" style="0" width="11"/>
    <col collapsed="false" customWidth="true" hidden="false" outlineLevel="0" max="13" min="13" style="0" width="8"/>
    <col collapsed="false" customWidth="true" hidden="false" outlineLevel="0" max="14" min="14" style="0" width="20"/>
    <col collapsed="false" customWidth="true" hidden="false" outlineLevel="0" max="15" min="15" style="0" width="18"/>
    <col collapsed="false" customWidth="true" hidden="false" outlineLevel="0" max="16" min="16" style="0" width="8"/>
    <col collapsed="false" customWidth="true" hidden="false" outlineLevel="0" max="17" min="17" style="0" width="26"/>
  </cols>
  <sheetData>
    <row r="1" customFormat="false" ht="24" hidden="false" customHeight="true" outlineLevel="0" collapsed="false">
      <c r="A1" s="12" t="s">
        <v>222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223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A4" s="24" t="s">
        <v>224</v>
      </c>
      <c r="B4" s="46" t="n">
        <v>2026</v>
      </c>
    </row>
    <row r="5" customFormat="false" ht="30" hidden="false" customHeight="true" outlineLevel="0" collapsed="false">
      <c r="A5" s="4" t="s">
        <v>75</v>
      </c>
      <c r="B5" s="4" t="s">
        <v>76</v>
      </c>
      <c r="C5" s="4" t="s">
        <v>225</v>
      </c>
      <c r="D5" s="4" t="s">
        <v>226</v>
      </c>
      <c r="E5" s="4" t="s">
        <v>227</v>
      </c>
      <c r="F5" s="4" t="s">
        <v>228</v>
      </c>
      <c r="G5" s="4" t="s">
        <v>229</v>
      </c>
      <c r="H5" s="4" t="s">
        <v>230</v>
      </c>
      <c r="I5" s="4" t="s">
        <v>231</v>
      </c>
      <c r="K5" s="4" t="s">
        <v>232</v>
      </c>
      <c r="L5" s="4" t="s">
        <v>233</v>
      </c>
      <c r="M5" s="4" t="s">
        <v>75</v>
      </c>
      <c r="N5" s="4" t="s">
        <v>76</v>
      </c>
      <c r="O5" s="4" t="s">
        <v>234</v>
      </c>
      <c r="P5" s="4" t="s">
        <v>213</v>
      </c>
      <c r="Q5" s="4" t="s">
        <v>235</v>
      </c>
    </row>
    <row r="6" customFormat="false" ht="15" hidden="false" customHeight="false" outlineLevel="0" collapsed="false">
      <c r="A6" s="37" t="s">
        <v>83</v>
      </c>
      <c r="B6" s="19" t="s">
        <v>84</v>
      </c>
      <c r="C6" s="19" t="s">
        <v>236</v>
      </c>
      <c r="D6" s="47" t="n">
        <v>12</v>
      </c>
      <c r="E6" s="47" t="n">
        <v>2</v>
      </c>
      <c r="F6" s="30" t="n">
        <f aca="false">IF(A6="","",SUMIFS($P$6:$P$305,$M$6:$M$305,A6,$O$6:$O$305,"Phép năm",$K$6:$K$305,"&gt;="&amp;DATE($B$4,1,1),$K$6:$K$305,"&lt;="&amp;DATE($B$4,12,31)))</f>
        <v>2.5</v>
      </c>
      <c r="G6" s="30" t="n">
        <f aca="false">IF(A6="","",D6+E6-F6)</f>
        <v>11.5</v>
      </c>
      <c r="H6" s="30" t="n">
        <f aca="false">IF(A6="","",SUMIFS($P$6:$P$305,$M$6:$M$305,A6,$O$6:$O$305,"Nghỉ ốm",$K$6:$K$305,"&gt;="&amp;DATE($B$4,1,1),$K$6:$K$305,"&lt;="&amp;DATE($B$4,12,31)))</f>
        <v>0</v>
      </c>
      <c r="I6" s="30" t="n">
        <f aca="false">IF(A6="","",SUMIFS($P$6:$P$305,$M$6:$M$305,A6,$O$6:$O$305,"Không lương",$K$6:$K$305,"&gt;="&amp;DATE($B$4,1,1),$K$6:$K$305,"&lt;="&amp;DATE($B$4,12,31)))</f>
        <v>0</v>
      </c>
      <c r="K6" s="20" t="n">
        <v>46090</v>
      </c>
      <c r="L6" s="20" t="n">
        <v>46091</v>
      </c>
      <c r="M6" s="37" t="s">
        <v>83</v>
      </c>
      <c r="N6" s="18" t="str">
        <f aca="false">IF(M6="","",IFERROR(INDEX($B$6:$B$55,MATCH(M6,$A$6:$A$55,0)),"Sai mã NV"))</f>
        <v>Nguyễn Thu Hà</v>
      </c>
      <c r="O6" s="19" t="s">
        <v>237</v>
      </c>
      <c r="P6" s="47" t="n">
        <v>2</v>
      </c>
      <c r="Q6" s="19" t="s">
        <v>238</v>
      </c>
    </row>
    <row r="7" customFormat="false" ht="15" hidden="false" customHeight="false" outlineLevel="0" collapsed="false">
      <c r="A7" s="37" t="s">
        <v>86</v>
      </c>
      <c r="B7" s="19" t="s">
        <v>87</v>
      </c>
      <c r="C7" s="19" t="s">
        <v>239</v>
      </c>
      <c r="D7" s="47" t="n">
        <v>13</v>
      </c>
      <c r="E7" s="47" t="n">
        <v>0</v>
      </c>
      <c r="F7" s="30" t="n">
        <f aca="false">IF(A7="","",SUMIFS($P$6:$P$305,$M$6:$M$305,A7,$O$6:$O$305,"Phép năm",$K$6:$K$305,"&gt;="&amp;DATE($B$4,1,1),$K$6:$K$305,"&lt;="&amp;DATE($B$4,12,31)))</f>
        <v>5</v>
      </c>
      <c r="G7" s="30" t="n">
        <f aca="false">IF(A7="","",D7+E7-F7)</f>
        <v>8</v>
      </c>
      <c r="H7" s="30" t="n">
        <f aca="false">IF(A7="","",SUMIFS($P$6:$P$305,$M$6:$M$305,A7,$O$6:$O$305,"Nghỉ ốm",$K$6:$K$305,"&gt;="&amp;DATE($B$4,1,1),$K$6:$K$305,"&lt;="&amp;DATE($B$4,12,31)))</f>
        <v>0</v>
      </c>
      <c r="I7" s="30" t="n">
        <f aca="false">IF(A7="","",SUMIFS($P$6:$P$305,$M$6:$M$305,A7,$O$6:$O$305,"Không lương",$K$6:$K$305,"&gt;="&amp;DATE($B$4,1,1),$K$6:$K$305,"&lt;="&amp;DATE($B$4,12,31)))</f>
        <v>0</v>
      </c>
      <c r="K7" s="20" t="n">
        <v>46146</v>
      </c>
      <c r="L7" s="20" t="n">
        <v>46150</v>
      </c>
      <c r="M7" s="37" t="s">
        <v>86</v>
      </c>
      <c r="N7" s="18" t="str">
        <f aca="false">IF(M7="","",IFERROR(INDEX($B$6:$B$55,MATCH(M7,$A$6:$A$55,0)),"Sai mã NV"))</f>
        <v>Trần Minh Đức</v>
      </c>
      <c r="O7" s="19" t="s">
        <v>237</v>
      </c>
      <c r="P7" s="47" t="n">
        <v>5</v>
      </c>
      <c r="Q7" s="19" t="s">
        <v>240</v>
      </c>
    </row>
    <row r="8" customFormat="false" ht="15" hidden="false" customHeight="false" outlineLevel="0" collapsed="false">
      <c r="A8" s="37" t="s">
        <v>89</v>
      </c>
      <c r="B8" s="19" t="s">
        <v>90</v>
      </c>
      <c r="C8" s="19" t="s">
        <v>241</v>
      </c>
      <c r="D8" s="47" t="n">
        <v>12</v>
      </c>
      <c r="E8" s="47" t="n">
        <v>1</v>
      </c>
      <c r="F8" s="30" t="n">
        <f aca="false">IF(A8="","",SUMIFS($P$6:$P$305,$M$6:$M$305,A8,$O$6:$O$305,"Phép năm",$K$6:$K$305,"&gt;="&amp;DATE($B$4,1,1),$K$6:$K$305,"&lt;="&amp;DATE($B$4,12,31)))</f>
        <v>0</v>
      </c>
      <c r="G8" s="30" t="n">
        <f aca="false">IF(A8="","",D8+E8-F8)</f>
        <v>13</v>
      </c>
      <c r="H8" s="30" t="n">
        <f aca="false">IF(A8="","",SUMIFS($P$6:$P$305,$M$6:$M$305,A8,$O$6:$O$305,"Nghỉ ốm",$K$6:$K$305,"&gt;="&amp;DATE($B$4,1,1),$K$6:$K$305,"&lt;="&amp;DATE($B$4,12,31)))</f>
        <v>1</v>
      </c>
      <c r="I8" s="30" t="n">
        <f aca="false">IF(A8="","",SUMIFS($P$6:$P$305,$M$6:$M$305,A8,$O$6:$O$305,"Không lương",$K$6:$K$305,"&gt;="&amp;DATE($B$4,1,1),$K$6:$K$305,"&lt;="&amp;DATE($B$4,12,31)))</f>
        <v>2</v>
      </c>
      <c r="K8" s="20" t="n">
        <v>46188</v>
      </c>
      <c r="L8" s="20" t="n">
        <v>46188</v>
      </c>
      <c r="M8" s="37" t="s">
        <v>89</v>
      </c>
      <c r="N8" s="18" t="str">
        <f aca="false">IF(M8="","",IFERROR(INDEX($B$6:$B$55,MATCH(M8,$A$6:$A$55,0)),"Sai mã NV"))</f>
        <v>Lê Hoàng Nam</v>
      </c>
      <c r="O8" s="19" t="s">
        <v>230</v>
      </c>
      <c r="P8" s="47" t="n">
        <v>1</v>
      </c>
      <c r="Q8" s="19" t="s">
        <v>242</v>
      </c>
    </row>
    <row r="9" customFormat="false" ht="15" hidden="false" customHeight="false" outlineLevel="0" collapsed="false">
      <c r="A9" s="37" t="s">
        <v>93</v>
      </c>
      <c r="B9" s="19" t="s">
        <v>94</v>
      </c>
      <c r="C9" s="19" t="s">
        <v>243</v>
      </c>
      <c r="D9" s="47" t="n">
        <v>12</v>
      </c>
      <c r="E9" s="47" t="n">
        <v>0</v>
      </c>
      <c r="F9" s="30" t="n">
        <f aca="false">IF(A9="","",SUMIFS($P$6:$P$305,$M$6:$M$305,A9,$O$6:$O$305,"Phép năm",$K$6:$K$305,"&gt;="&amp;DATE($B$4,1,1),$K$6:$K$305,"&lt;="&amp;DATE($B$4,12,31)))</f>
        <v>5</v>
      </c>
      <c r="G9" s="30" t="n">
        <f aca="false">IF(A9="","",D9+E9-F9)</f>
        <v>7</v>
      </c>
      <c r="H9" s="30" t="n">
        <f aca="false">IF(A9="","",SUMIFS($P$6:$P$305,$M$6:$M$305,A9,$O$6:$O$305,"Nghỉ ốm",$K$6:$K$305,"&gt;="&amp;DATE($B$4,1,1),$K$6:$K$305,"&lt;="&amp;DATE($B$4,12,31)))</f>
        <v>0</v>
      </c>
      <c r="I9" s="30" t="n">
        <f aca="false">IF(A9="","",SUMIFS($P$6:$P$305,$M$6:$M$305,A9,$O$6:$O$305,"Không lương",$K$6:$K$305,"&gt;="&amp;DATE($B$4,1,1),$K$6:$K$305,"&lt;="&amp;DATE($B$4,12,31)))</f>
        <v>0</v>
      </c>
      <c r="K9" s="20" t="n">
        <v>46255</v>
      </c>
      <c r="L9" s="20" t="n">
        <v>46255</v>
      </c>
      <c r="M9" s="37" t="s">
        <v>83</v>
      </c>
      <c r="N9" s="18" t="str">
        <f aca="false">IF(M9="","",IFERROR(INDEX($B$6:$B$55,MATCH(M9,$A$6:$A$55,0)),"Sai mã NV"))</f>
        <v>Nguyễn Thu Hà</v>
      </c>
      <c r="O9" s="19" t="s">
        <v>237</v>
      </c>
      <c r="P9" s="47" t="n">
        <v>0.5</v>
      </c>
      <c r="Q9" s="19" t="s">
        <v>244</v>
      </c>
    </row>
    <row r="10" customFormat="false" ht="15" hidden="false" customHeight="false" outlineLevel="0" collapsed="false">
      <c r="A10" s="37"/>
      <c r="B10" s="19"/>
      <c r="C10" s="19"/>
      <c r="D10" s="47"/>
      <c r="E10" s="47"/>
      <c r="F10" s="30" t="str">
        <f aca="false">IF(A10="","",SUMIFS($P$6:$P$305,$M$6:$M$305,A10,$O$6:$O$305,"Phép năm",$K$6:$K$305,"&gt;="&amp;DATE($B$4,1,1),$K$6:$K$305,"&lt;="&amp;DATE($B$4,12,31)))</f>
        <v/>
      </c>
      <c r="G10" s="30" t="str">
        <f aca="false">IF(A10="","",D10+E10-F10)</f>
        <v/>
      </c>
      <c r="H10" s="30" t="str">
        <f aca="false">IF(A10="","",SUMIFS($P$6:$P$305,$M$6:$M$305,A10,$O$6:$O$305,"Nghỉ ốm",$K$6:$K$305,"&gt;="&amp;DATE($B$4,1,1),$K$6:$K$305,"&lt;="&amp;DATE($B$4,12,31)))</f>
        <v/>
      </c>
      <c r="I10" s="30" t="str">
        <f aca="false">IF(A10="","",SUMIFS($P$6:$P$305,$M$6:$M$305,A10,$O$6:$O$305,"Không lương",$K$6:$K$305,"&gt;="&amp;DATE($B$4,1,1),$K$6:$K$305,"&lt;="&amp;DATE($B$4,12,31)))</f>
        <v/>
      </c>
      <c r="K10" s="20" t="n">
        <v>46293</v>
      </c>
      <c r="L10" s="20" t="n">
        <v>46297</v>
      </c>
      <c r="M10" s="37" t="s">
        <v>93</v>
      </c>
      <c r="N10" s="18" t="str">
        <f aca="false">IF(M10="","",IFERROR(INDEX($B$6:$B$55,MATCH(M10,$A$6:$A$55,0)),"Sai mã NV"))</f>
        <v>Phạm Ngọc Anh</v>
      </c>
      <c r="O10" s="19" t="s">
        <v>237</v>
      </c>
      <c r="P10" s="47" t="n">
        <v>5</v>
      </c>
      <c r="Q10" s="19"/>
    </row>
    <row r="11" customFormat="false" ht="15" hidden="false" customHeight="false" outlineLevel="0" collapsed="false">
      <c r="A11" s="37"/>
      <c r="B11" s="19"/>
      <c r="C11" s="19"/>
      <c r="D11" s="47"/>
      <c r="E11" s="47"/>
      <c r="F11" s="30" t="str">
        <f aca="false">IF(A11="","",SUMIFS($P$6:$P$305,$M$6:$M$305,A11,$O$6:$O$305,"Phép năm",$K$6:$K$305,"&gt;="&amp;DATE($B$4,1,1),$K$6:$K$305,"&lt;="&amp;DATE($B$4,12,31)))</f>
        <v/>
      </c>
      <c r="G11" s="30" t="str">
        <f aca="false">IF(A11="","",D11+E11-F11)</f>
        <v/>
      </c>
      <c r="H11" s="30" t="str">
        <f aca="false">IF(A11="","",SUMIFS($P$6:$P$305,$M$6:$M$305,A11,$O$6:$O$305,"Nghỉ ốm",$K$6:$K$305,"&gt;="&amp;DATE($B$4,1,1),$K$6:$K$305,"&lt;="&amp;DATE($B$4,12,31)))</f>
        <v/>
      </c>
      <c r="I11" s="30" t="str">
        <f aca="false">IF(A11="","",SUMIFS($P$6:$P$305,$M$6:$M$305,A11,$O$6:$O$305,"Không lương",$K$6:$K$305,"&gt;="&amp;DATE($B$4,1,1),$K$6:$K$305,"&lt;="&amp;DATE($B$4,12,31)))</f>
        <v/>
      </c>
      <c r="K11" s="20" t="n">
        <v>46307</v>
      </c>
      <c r="L11" s="20" t="n">
        <v>46308</v>
      </c>
      <c r="M11" s="37" t="s">
        <v>89</v>
      </c>
      <c r="N11" s="18" t="str">
        <f aca="false">IF(M11="","",IFERROR(INDEX($B$6:$B$55,MATCH(M11,$A$6:$A$55,0)),"Sai mã NV"))</f>
        <v>Lê Hoàng Nam</v>
      </c>
      <c r="O11" s="19" t="s">
        <v>80</v>
      </c>
      <c r="P11" s="47" t="n">
        <v>2</v>
      </c>
      <c r="Q11" s="19"/>
    </row>
    <row r="12" customFormat="false" ht="15" hidden="false" customHeight="false" outlineLevel="0" collapsed="false">
      <c r="A12" s="37"/>
      <c r="B12" s="19"/>
      <c r="C12" s="19"/>
      <c r="D12" s="47"/>
      <c r="E12" s="47"/>
      <c r="F12" s="30" t="str">
        <f aca="false">IF(A12="","",SUMIFS($P$6:$P$305,$M$6:$M$305,A12,$O$6:$O$305,"Phép năm",$K$6:$K$305,"&gt;="&amp;DATE($B$4,1,1),$K$6:$K$305,"&lt;="&amp;DATE($B$4,12,31)))</f>
        <v/>
      </c>
      <c r="G12" s="30" t="str">
        <f aca="false">IF(A12="","",D12+E12-F12)</f>
        <v/>
      </c>
      <c r="H12" s="30" t="str">
        <f aca="false">IF(A12="","",SUMIFS($P$6:$P$305,$M$6:$M$305,A12,$O$6:$O$305,"Nghỉ ốm",$K$6:$K$305,"&gt;="&amp;DATE($B$4,1,1),$K$6:$K$305,"&lt;="&amp;DATE($B$4,12,31)))</f>
        <v/>
      </c>
      <c r="I12" s="30" t="str">
        <f aca="false">IF(A12="","",SUMIFS($P$6:$P$305,$M$6:$M$305,A12,$O$6:$O$305,"Không lương",$K$6:$K$305,"&gt;="&amp;DATE($B$4,1,1),$K$6:$K$305,"&lt;="&amp;DATE($B$4,12,31)))</f>
        <v/>
      </c>
      <c r="K12" s="20"/>
      <c r="L12" s="20"/>
      <c r="M12" s="37"/>
      <c r="N12" s="18" t="str">
        <f aca="false">IF(M12="","",IFERROR(INDEX($B$6:$B$55,MATCH(M12,$A$6:$A$55,0)),"Sai mã NV"))</f>
        <v/>
      </c>
      <c r="O12" s="19"/>
      <c r="P12" s="47"/>
      <c r="Q12" s="19"/>
    </row>
    <row r="13" customFormat="false" ht="15" hidden="false" customHeight="false" outlineLevel="0" collapsed="false">
      <c r="A13" s="37"/>
      <c r="B13" s="19"/>
      <c r="C13" s="19"/>
      <c r="D13" s="47"/>
      <c r="E13" s="47"/>
      <c r="F13" s="30" t="str">
        <f aca="false">IF(A13="","",SUMIFS($P$6:$P$305,$M$6:$M$305,A13,$O$6:$O$305,"Phép năm",$K$6:$K$305,"&gt;="&amp;DATE($B$4,1,1),$K$6:$K$305,"&lt;="&amp;DATE($B$4,12,31)))</f>
        <v/>
      </c>
      <c r="G13" s="30" t="str">
        <f aca="false">IF(A13="","",D13+E13-F13)</f>
        <v/>
      </c>
      <c r="H13" s="30" t="str">
        <f aca="false">IF(A13="","",SUMIFS($P$6:$P$305,$M$6:$M$305,A13,$O$6:$O$305,"Nghỉ ốm",$K$6:$K$305,"&gt;="&amp;DATE($B$4,1,1),$K$6:$K$305,"&lt;="&amp;DATE($B$4,12,31)))</f>
        <v/>
      </c>
      <c r="I13" s="30" t="str">
        <f aca="false">IF(A13="","",SUMIFS($P$6:$P$305,$M$6:$M$305,A13,$O$6:$O$305,"Không lương",$K$6:$K$305,"&gt;="&amp;DATE($B$4,1,1),$K$6:$K$305,"&lt;="&amp;DATE($B$4,12,31)))</f>
        <v/>
      </c>
      <c r="K13" s="20"/>
      <c r="L13" s="20"/>
      <c r="M13" s="37"/>
      <c r="N13" s="18" t="str">
        <f aca="false">IF(M13="","",IFERROR(INDEX($B$6:$B$55,MATCH(M13,$A$6:$A$55,0)),"Sai mã NV"))</f>
        <v/>
      </c>
      <c r="O13" s="19"/>
      <c r="P13" s="47"/>
      <c r="Q13" s="19"/>
    </row>
    <row r="14" customFormat="false" ht="15" hidden="false" customHeight="false" outlineLevel="0" collapsed="false">
      <c r="A14" s="37"/>
      <c r="B14" s="19"/>
      <c r="C14" s="19"/>
      <c r="D14" s="47"/>
      <c r="E14" s="47"/>
      <c r="F14" s="30" t="str">
        <f aca="false">IF(A14="","",SUMIFS($P$6:$P$305,$M$6:$M$305,A14,$O$6:$O$305,"Phép năm",$K$6:$K$305,"&gt;="&amp;DATE($B$4,1,1),$K$6:$K$305,"&lt;="&amp;DATE($B$4,12,31)))</f>
        <v/>
      </c>
      <c r="G14" s="30" t="str">
        <f aca="false">IF(A14="","",D14+E14-F14)</f>
        <v/>
      </c>
      <c r="H14" s="30" t="str">
        <f aca="false">IF(A14="","",SUMIFS($P$6:$P$305,$M$6:$M$305,A14,$O$6:$O$305,"Nghỉ ốm",$K$6:$K$305,"&gt;="&amp;DATE($B$4,1,1),$K$6:$K$305,"&lt;="&amp;DATE($B$4,12,31)))</f>
        <v/>
      </c>
      <c r="I14" s="30" t="str">
        <f aca="false">IF(A14="","",SUMIFS($P$6:$P$305,$M$6:$M$305,A14,$O$6:$O$305,"Không lương",$K$6:$K$305,"&gt;="&amp;DATE($B$4,1,1),$K$6:$K$305,"&lt;="&amp;DATE($B$4,12,31)))</f>
        <v/>
      </c>
      <c r="K14" s="20"/>
      <c r="L14" s="20"/>
      <c r="M14" s="37"/>
      <c r="N14" s="18" t="str">
        <f aca="false">IF(M14="","",IFERROR(INDEX($B$6:$B$55,MATCH(M14,$A$6:$A$55,0)),"Sai mã NV"))</f>
        <v/>
      </c>
      <c r="O14" s="19"/>
      <c r="P14" s="47"/>
      <c r="Q14" s="19"/>
    </row>
    <row r="15" customFormat="false" ht="15" hidden="false" customHeight="false" outlineLevel="0" collapsed="false">
      <c r="A15" s="37"/>
      <c r="B15" s="19"/>
      <c r="C15" s="19"/>
      <c r="D15" s="47"/>
      <c r="E15" s="47"/>
      <c r="F15" s="30" t="str">
        <f aca="false">IF(A15="","",SUMIFS($P$6:$P$305,$M$6:$M$305,A15,$O$6:$O$305,"Phép năm",$K$6:$K$305,"&gt;="&amp;DATE($B$4,1,1),$K$6:$K$305,"&lt;="&amp;DATE($B$4,12,31)))</f>
        <v/>
      </c>
      <c r="G15" s="30" t="str">
        <f aca="false">IF(A15="","",D15+E15-F15)</f>
        <v/>
      </c>
      <c r="H15" s="30" t="str">
        <f aca="false">IF(A15="","",SUMIFS($P$6:$P$305,$M$6:$M$305,A15,$O$6:$O$305,"Nghỉ ốm",$K$6:$K$305,"&gt;="&amp;DATE($B$4,1,1),$K$6:$K$305,"&lt;="&amp;DATE($B$4,12,31)))</f>
        <v/>
      </c>
      <c r="I15" s="30" t="str">
        <f aca="false">IF(A15="","",SUMIFS($P$6:$P$305,$M$6:$M$305,A15,$O$6:$O$305,"Không lương",$K$6:$K$305,"&gt;="&amp;DATE($B$4,1,1),$K$6:$K$305,"&lt;="&amp;DATE($B$4,12,31)))</f>
        <v/>
      </c>
      <c r="K15" s="20"/>
      <c r="L15" s="20"/>
      <c r="M15" s="37"/>
      <c r="N15" s="18" t="str">
        <f aca="false">IF(M15="","",IFERROR(INDEX($B$6:$B$55,MATCH(M15,$A$6:$A$55,0)),"Sai mã NV"))</f>
        <v/>
      </c>
      <c r="O15" s="19"/>
      <c r="P15" s="47"/>
      <c r="Q15" s="19"/>
    </row>
    <row r="16" customFormat="false" ht="15" hidden="false" customHeight="false" outlineLevel="0" collapsed="false">
      <c r="A16" s="37"/>
      <c r="B16" s="19"/>
      <c r="C16" s="19"/>
      <c r="D16" s="47"/>
      <c r="E16" s="47"/>
      <c r="F16" s="30" t="str">
        <f aca="false">IF(A16="","",SUMIFS($P$6:$P$305,$M$6:$M$305,A16,$O$6:$O$305,"Phép năm",$K$6:$K$305,"&gt;="&amp;DATE($B$4,1,1),$K$6:$K$305,"&lt;="&amp;DATE($B$4,12,31)))</f>
        <v/>
      </c>
      <c r="G16" s="30" t="str">
        <f aca="false">IF(A16="","",D16+E16-F16)</f>
        <v/>
      </c>
      <c r="H16" s="30" t="str">
        <f aca="false">IF(A16="","",SUMIFS($P$6:$P$305,$M$6:$M$305,A16,$O$6:$O$305,"Nghỉ ốm",$K$6:$K$305,"&gt;="&amp;DATE($B$4,1,1),$K$6:$K$305,"&lt;="&amp;DATE($B$4,12,31)))</f>
        <v/>
      </c>
      <c r="I16" s="30" t="str">
        <f aca="false">IF(A16="","",SUMIFS($P$6:$P$305,$M$6:$M$305,A16,$O$6:$O$305,"Không lương",$K$6:$K$305,"&gt;="&amp;DATE($B$4,1,1),$K$6:$K$305,"&lt;="&amp;DATE($B$4,12,31)))</f>
        <v/>
      </c>
      <c r="K16" s="20"/>
      <c r="L16" s="20"/>
      <c r="M16" s="37"/>
      <c r="N16" s="18" t="str">
        <f aca="false">IF(M16="","",IFERROR(INDEX($B$6:$B$55,MATCH(M16,$A$6:$A$55,0)),"Sai mã NV"))</f>
        <v/>
      </c>
      <c r="O16" s="19"/>
      <c r="P16" s="47"/>
      <c r="Q16" s="19"/>
    </row>
    <row r="17" customFormat="false" ht="15" hidden="false" customHeight="false" outlineLevel="0" collapsed="false">
      <c r="A17" s="37"/>
      <c r="B17" s="19"/>
      <c r="C17" s="19"/>
      <c r="D17" s="47"/>
      <c r="E17" s="47"/>
      <c r="F17" s="30" t="str">
        <f aca="false">IF(A17="","",SUMIFS($P$6:$P$305,$M$6:$M$305,A17,$O$6:$O$305,"Phép năm",$K$6:$K$305,"&gt;="&amp;DATE($B$4,1,1),$K$6:$K$305,"&lt;="&amp;DATE($B$4,12,31)))</f>
        <v/>
      </c>
      <c r="G17" s="30" t="str">
        <f aca="false">IF(A17="","",D17+E17-F17)</f>
        <v/>
      </c>
      <c r="H17" s="30" t="str">
        <f aca="false">IF(A17="","",SUMIFS($P$6:$P$305,$M$6:$M$305,A17,$O$6:$O$305,"Nghỉ ốm",$K$6:$K$305,"&gt;="&amp;DATE($B$4,1,1),$K$6:$K$305,"&lt;="&amp;DATE($B$4,12,31)))</f>
        <v/>
      </c>
      <c r="I17" s="30" t="str">
        <f aca="false">IF(A17="","",SUMIFS($P$6:$P$305,$M$6:$M$305,A17,$O$6:$O$305,"Không lương",$K$6:$K$305,"&gt;="&amp;DATE($B$4,1,1),$K$6:$K$305,"&lt;="&amp;DATE($B$4,12,31)))</f>
        <v/>
      </c>
      <c r="K17" s="20"/>
      <c r="L17" s="20"/>
      <c r="M17" s="37"/>
      <c r="N17" s="18" t="str">
        <f aca="false">IF(M17="","",IFERROR(INDEX($B$6:$B$55,MATCH(M17,$A$6:$A$55,0)),"Sai mã NV"))</f>
        <v/>
      </c>
      <c r="O17" s="19"/>
      <c r="P17" s="47"/>
      <c r="Q17" s="19"/>
    </row>
    <row r="18" customFormat="false" ht="15" hidden="false" customHeight="false" outlineLevel="0" collapsed="false">
      <c r="A18" s="37"/>
      <c r="B18" s="19"/>
      <c r="C18" s="19"/>
      <c r="D18" s="47"/>
      <c r="E18" s="47"/>
      <c r="F18" s="30" t="str">
        <f aca="false">IF(A18="","",SUMIFS($P$6:$P$305,$M$6:$M$305,A18,$O$6:$O$305,"Phép năm",$K$6:$K$305,"&gt;="&amp;DATE($B$4,1,1),$K$6:$K$305,"&lt;="&amp;DATE($B$4,12,31)))</f>
        <v/>
      </c>
      <c r="G18" s="30" t="str">
        <f aca="false">IF(A18="","",D18+E18-F18)</f>
        <v/>
      </c>
      <c r="H18" s="30" t="str">
        <f aca="false">IF(A18="","",SUMIFS($P$6:$P$305,$M$6:$M$305,A18,$O$6:$O$305,"Nghỉ ốm",$K$6:$K$305,"&gt;="&amp;DATE($B$4,1,1),$K$6:$K$305,"&lt;="&amp;DATE($B$4,12,31)))</f>
        <v/>
      </c>
      <c r="I18" s="30" t="str">
        <f aca="false">IF(A18="","",SUMIFS($P$6:$P$305,$M$6:$M$305,A18,$O$6:$O$305,"Không lương",$K$6:$K$305,"&gt;="&amp;DATE($B$4,1,1),$K$6:$K$305,"&lt;="&amp;DATE($B$4,12,31)))</f>
        <v/>
      </c>
      <c r="K18" s="20"/>
      <c r="L18" s="20"/>
      <c r="M18" s="37"/>
      <c r="N18" s="18" t="str">
        <f aca="false">IF(M18="","",IFERROR(INDEX($B$6:$B$55,MATCH(M18,$A$6:$A$55,0)),"Sai mã NV"))</f>
        <v/>
      </c>
      <c r="O18" s="19"/>
      <c r="P18" s="47"/>
      <c r="Q18" s="19"/>
    </row>
    <row r="19" customFormat="false" ht="15" hidden="false" customHeight="false" outlineLevel="0" collapsed="false">
      <c r="A19" s="37"/>
      <c r="B19" s="19"/>
      <c r="C19" s="19"/>
      <c r="D19" s="47"/>
      <c r="E19" s="47"/>
      <c r="F19" s="30" t="str">
        <f aca="false">IF(A19="","",SUMIFS($P$6:$P$305,$M$6:$M$305,A19,$O$6:$O$305,"Phép năm",$K$6:$K$305,"&gt;="&amp;DATE($B$4,1,1),$K$6:$K$305,"&lt;="&amp;DATE($B$4,12,31)))</f>
        <v/>
      </c>
      <c r="G19" s="30" t="str">
        <f aca="false">IF(A19="","",D19+E19-F19)</f>
        <v/>
      </c>
      <c r="H19" s="30" t="str">
        <f aca="false">IF(A19="","",SUMIFS($P$6:$P$305,$M$6:$M$305,A19,$O$6:$O$305,"Nghỉ ốm",$K$6:$K$305,"&gt;="&amp;DATE($B$4,1,1),$K$6:$K$305,"&lt;="&amp;DATE($B$4,12,31)))</f>
        <v/>
      </c>
      <c r="I19" s="30" t="str">
        <f aca="false">IF(A19="","",SUMIFS($P$6:$P$305,$M$6:$M$305,A19,$O$6:$O$305,"Không lương",$K$6:$K$305,"&gt;="&amp;DATE($B$4,1,1),$K$6:$K$305,"&lt;="&amp;DATE($B$4,12,31)))</f>
        <v/>
      </c>
      <c r="K19" s="20"/>
      <c r="L19" s="20"/>
      <c r="M19" s="37"/>
      <c r="N19" s="18" t="str">
        <f aca="false">IF(M19="","",IFERROR(INDEX($B$6:$B$55,MATCH(M19,$A$6:$A$55,0)),"Sai mã NV"))</f>
        <v/>
      </c>
      <c r="O19" s="19"/>
      <c r="P19" s="47"/>
      <c r="Q19" s="19"/>
    </row>
    <row r="20" customFormat="false" ht="15" hidden="false" customHeight="false" outlineLevel="0" collapsed="false">
      <c r="A20" s="37"/>
      <c r="B20" s="19"/>
      <c r="C20" s="19"/>
      <c r="D20" s="47"/>
      <c r="E20" s="47"/>
      <c r="F20" s="30" t="str">
        <f aca="false">IF(A20="","",SUMIFS($P$6:$P$305,$M$6:$M$305,A20,$O$6:$O$305,"Phép năm",$K$6:$K$305,"&gt;="&amp;DATE($B$4,1,1),$K$6:$K$305,"&lt;="&amp;DATE($B$4,12,31)))</f>
        <v/>
      </c>
      <c r="G20" s="30" t="str">
        <f aca="false">IF(A20="","",D20+E20-F20)</f>
        <v/>
      </c>
      <c r="H20" s="30" t="str">
        <f aca="false">IF(A20="","",SUMIFS($P$6:$P$305,$M$6:$M$305,A20,$O$6:$O$305,"Nghỉ ốm",$K$6:$K$305,"&gt;="&amp;DATE($B$4,1,1),$K$6:$K$305,"&lt;="&amp;DATE($B$4,12,31)))</f>
        <v/>
      </c>
      <c r="I20" s="30" t="str">
        <f aca="false">IF(A20="","",SUMIFS($P$6:$P$305,$M$6:$M$305,A20,$O$6:$O$305,"Không lương",$K$6:$K$305,"&gt;="&amp;DATE($B$4,1,1),$K$6:$K$305,"&lt;="&amp;DATE($B$4,12,31)))</f>
        <v/>
      </c>
      <c r="K20" s="20"/>
      <c r="L20" s="20"/>
      <c r="M20" s="37"/>
      <c r="N20" s="18" t="str">
        <f aca="false">IF(M20="","",IFERROR(INDEX($B$6:$B$55,MATCH(M20,$A$6:$A$55,0)),"Sai mã NV"))</f>
        <v/>
      </c>
      <c r="O20" s="19"/>
      <c r="P20" s="47"/>
      <c r="Q20" s="19"/>
    </row>
    <row r="21" customFormat="false" ht="15" hidden="false" customHeight="false" outlineLevel="0" collapsed="false">
      <c r="A21" s="37"/>
      <c r="B21" s="19"/>
      <c r="C21" s="19"/>
      <c r="D21" s="47"/>
      <c r="E21" s="47"/>
      <c r="F21" s="30" t="str">
        <f aca="false">IF(A21="","",SUMIFS($P$6:$P$305,$M$6:$M$305,A21,$O$6:$O$305,"Phép năm",$K$6:$K$305,"&gt;="&amp;DATE($B$4,1,1),$K$6:$K$305,"&lt;="&amp;DATE($B$4,12,31)))</f>
        <v/>
      </c>
      <c r="G21" s="30" t="str">
        <f aca="false">IF(A21="","",D21+E21-F21)</f>
        <v/>
      </c>
      <c r="H21" s="30" t="str">
        <f aca="false">IF(A21="","",SUMIFS($P$6:$P$305,$M$6:$M$305,A21,$O$6:$O$305,"Nghỉ ốm",$K$6:$K$305,"&gt;="&amp;DATE($B$4,1,1),$K$6:$K$305,"&lt;="&amp;DATE($B$4,12,31)))</f>
        <v/>
      </c>
      <c r="I21" s="30" t="str">
        <f aca="false">IF(A21="","",SUMIFS($P$6:$P$305,$M$6:$M$305,A21,$O$6:$O$305,"Không lương",$K$6:$K$305,"&gt;="&amp;DATE($B$4,1,1),$K$6:$K$305,"&lt;="&amp;DATE($B$4,12,31)))</f>
        <v/>
      </c>
      <c r="K21" s="20"/>
      <c r="L21" s="20"/>
      <c r="M21" s="37"/>
      <c r="N21" s="18" t="str">
        <f aca="false">IF(M21="","",IFERROR(INDEX($B$6:$B$55,MATCH(M21,$A$6:$A$55,0)),"Sai mã NV"))</f>
        <v/>
      </c>
      <c r="O21" s="19"/>
      <c r="P21" s="47"/>
      <c r="Q21" s="19"/>
    </row>
    <row r="22" customFormat="false" ht="15" hidden="false" customHeight="false" outlineLevel="0" collapsed="false">
      <c r="A22" s="37"/>
      <c r="B22" s="19"/>
      <c r="C22" s="19"/>
      <c r="D22" s="47"/>
      <c r="E22" s="47"/>
      <c r="F22" s="30" t="str">
        <f aca="false">IF(A22="","",SUMIFS($P$6:$P$305,$M$6:$M$305,A22,$O$6:$O$305,"Phép năm",$K$6:$K$305,"&gt;="&amp;DATE($B$4,1,1),$K$6:$K$305,"&lt;="&amp;DATE($B$4,12,31)))</f>
        <v/>
      </c>
      <c r="G22" s="30" t="str">
        <f aca="false">IF(A22="","",D22+E22-F22)</f>
        <v/>
      </c>
      <c r="H22" s="30" t="str">
        <f aca="false">IF(A22="","",SUMIFS($P$6:$P$305,$M$6:$M$305,A22,$O$6:$O$305,"Nghỉ ốm",$K$6:$K$305,"&gt;="&amp;DATE($B$4,1,1),$K$6:$K$305,"&lt;="&amp;DATE($B$4,12,31)))</f>
        <v/>
      </c>
      <c r="I22" s="30" t="str">
        <f aca="false">IF(A22="","",SUMIFS($P$6:$P$305,$M$6:$M$305,A22,$O$6:$O$305,"Không lương",$K$6:$K$305,"&gt;="&amp;DATE($B$4,1,1),$K$6:$K$305,"&lt;="&amp;DATE($B$4,12,31)))</f>
        <v/>
      </c>
      <c r="K22" s="20"/>
      <c r="L22" s="20"/>
      <c r="M22" s="37"/>
      <c r="N22" s="18" t="str">
        <f aca="false">IF(M22="","",IFERROR(INDEX($B$6:$B$55,MATCH(M22,$A$6:$A$55,0)),"Sai mã NV"))</f>
        <v/>
      </c>
      <c r="O22" s="19"/>
      <c r="P22" s="47"/>
      <c r="Q22" s="19"/>
    </row>
    <row r="23" customFormat="false" ht="15" hidden="false" customHeight="false" outlineLevel="0" collapsed="false">
      <c r="A23" s="37"/>
      <c r="B23" s="19"/>
      <c r="C23" s="19"/>
      <c r="D23" s="47"/>
      <c r="E23" s="47"/>
      <c r="F23" s="30" t="str">
        <f aca="false">IF(A23="","",SUMIFS($P$6:$P$305,$M$6:$M$305,A23,$O$6:$O$305,"Phép năm",$K$6:$K$305,"&gt;="&amp;DATE($B$4,1,1),$K$6:$K$305,"&lt;="&amp;DATE($B$4,12,31)))</f>
        <v/>
      </c>
      <c r="G23" s="30" t="str">
        <f aca="false">IF(A23="","",D23+E23-F23)</f>
        <v/>
      </c>
      <c r="H23" s="30" t="str">
        <f aca="false">IF(A23="","",SUMIFS($P$6:$P$305,$M$6:$M$305,A23,$O$6:$O$305,"Nghỉ ốm",$K$6:$K$305,"&gt;="&amp;DATE($B$4,1,1),$K$6:$K$305,"&lt;="&amp;DATE($B$4,12,31)))</f>
        <v/>
      </c>
      <c r="I23" s="30" t="str">
        <f aca="false">IF(A23="","",SUMIFS($P$6:$P$305,$M$6:$M$305,A23,$O$6:$O$305,"Không lương",$K$6:$K$305,"&gt;="&amp;DATE($B$4,1,1),$K$6:$K$305,"&lt;="&amp;DATE($B$4,12,31)))</f>
        <v/>
      </c>
      <c r="K23" s="20"/>
      <c r="L23" s="20"/>
      <c r="M23" s="37"/>
      <c r="N23" s="18" t="str">
        <f aca="false">IF(M23="","",IFERROR(INDEX($B$6:$B$55,MATCH(M23,$A$6:$A$55,0)),"Sai mã NV"))</f>
        <v/>
      </c>
      <c r="O23" s="19"/>
      <c r="P23" s="47"/>
      <c r="Q23" s="19"/>
    </row>
    <row r="24" customFormat="false" ht="15" hidden="false" customHeight="false" outlineLevel="0" collapsed="false">
      <c r="A24" s="37"/>
      <c r="B24" s="19"/>
      <c r="C24" s="19"/>
      <c r="D24" s="47"/>
      <c r="E24" s="47"/>
      <c r="F24" s="30" t="str">
        <f aca="false">IF(A24="","",SUMIFS($P$6:$P$305,$M$6:$M$305,A24,$O$6:$O$305,"Phép năm",$K$6:$K$305,"&gt;="&amp;DATE($B$4,1,1),$K$6:$K$305,"&lt;="&amp;DATE($B$4,12,31)))</f>
        <v/>
      </c>
      <c r="G24" s="30" t="str">
        <f aca="false">IF(A24="","",D24+E24-F24)</f>
        <v/>
      </c>
      <c r="H24" s="30" t="str">
        <f aca="false">IF(A24="","",SUMIFS($P$6:$P$305,$M$6:$M$305,A24,$O$6:$O$305,"Nghỉ ốm",$K$6:$K$305,"&gt;="&amp;DATE($B$4,1,1),$K$6:$K$305,"&lt;="&amp;DATE($B$4,12,31)))</f>
        <v/>
      </c>
      <c r="I24" s="30" t="str">
        <f aca="false">IF(A24="","",SUMIFS($P$6:$P$305,$M$6:$M$305,A24,$O$6:$O$305,"Không lương",$K$6:$K$305,"&gt;="&amp;DATE($B$4,1,1),$K$6:$K$305,"&lt;="&amp;DATE($B$4,12,31)))</f>
        <v/>
      </c>
      <c r="K24" s="20"/>
      <c r="L24" s="20"/>
      <c r="M24" s="37"/>
      <c r="N24" s="18" t="str">
        <f aca="false">IF(M24="","",IFERROR(INDEX($B$6:$B$55,MATCH(M24,$A$6:$A$55,0)),"Sai mã NV"))</f>
        <v/>
      </c>
      <c r="O24" s="19"/>
      <c r="P24" s="47"/>
      <c r="Q24" s="19"/>
    </row>
    <row r="25" customFormat="false" ht="15" hidden="false" customHeight="false" outlineLevel="0" collapsed="false">
      <c r="A25" s="37"/>
      <c r="B25" s="19"/>
      <c r="C25" s="19"/>
      <c r="D25" s="47"/>
      <c r="E25" s="47"/>
      <c r="F25" s="30" t="str">
        <f aca="false">IF(A25="","",SUMIFS($P$6:$P$305,$M$6:$M$305,A25,$O$6:$O$305,"Phép năm",$K$6:$K$305,"&gt;="&amp;DATE($B$4,1,1),$K$6:$K$305,"&lt;="&amp;DATE($B$4,12,31)))</f>
        <v/>
      </c>
      <c r="G25" s="30" t="str">
        <f aca="false">IF(A25="","",D25+E25-F25)</f>
        <v/>
      </c>
      <c r="H25" s="30" t="str">
        <f aca="false">IF(A25="","",SUMIFS($P$6:$P$305,$M$6:$M$305,A25,$O$6:$O$305,"Nghỉ ốm",$K$6:$K$305,"&gt;="&amp;DATE($B$4,1,1),$K$6:$K$305,"&lt;="&amp;DATE($B$4,12,31)))</f>
        <v/>
      </c>
      <c r="I25" s="30" t="str">
        <f aca="false">IF(A25="","",SUMIFS($P$6:$P$305,$M$6:$M$305,A25,$O$6:$O$305,"Không lương",$K$6:$K$305,"&gt;="&amp;DATE($B$4,1,1),$K$6:$K$305,"&lt;="&amp;DATE($B$4,12,31)))</f>
        <v/>
      </c>
      <c r="K25" s="20"/>
      <c r="L25" s="20"/>
      <c r="M25" s="37"/>
      <c r="N25" s="18" t="str">
        <f aca="false">IF(M25="","",IFERROR(INDEX($B$6:$B$55,MATCH(M25,$A$6:$A$55,0)),"Sai mã NV"))</f>
        <v/>
      </c>
      <c r="O25" s="19"/>
      <c r="P25" s="47"/>
      <c r="Q25" s="19"/>
    </row>
    <row r="26" customFormat="false" ht="15" hidden="false" customHeight="false" outlineLevel="0" collapsed="false">
      <c r="A26" s="37"/>
      <c r="B26" s="19"/>
      <c r="C26" s="19"/>
      <c r="D26" s="47"/>
      <c r="E26" s="47"/>
      <c r="F26" s="30" t="str">
        <f aca="false">IF(A26="","",SUMIFS($P$6:$P$305,$M$6:$M$305,A26,$O$6:$O$305,"Phép năm",$K$6:$K$305,"&gt;="&amp;DATE($B$4,1,1),$K$6:$K$305,"&lt;="&amp;DATE($B$4,12,31)))</f>
        <v/>
      </c>
      <c r="G26" s="30" t="str">
        <f aca="false">IF(A26="","",D26+E26-F26)</f>
        <v/>
      </c>
      <c r="H26" s="30" t="str">
        <f aca="false">IF(A26="","",SUMIFS($P$6:$P$305,$M$6:$M$305,A26,$O$6:$O$305,"Nghỉ ốm",$K$6:$K$305,"&gt;="&amp;DATE($B$4,1,1),$K$6:$K$305,"&lt;="&amp;DATE($B$4,12,31)))</f>
        <v/>
      </c>
      <c r="I26" s="30" t="str">
        <f aca="false">IF(A26="","",SUMIFS($P$6:$P$305,$M$6:$M$305,A26,$O$6:$O$305,"Không lương",$K$6:$K$305,"&gt;="&amp;DATE($B$4,1,1),$K$6:$K$305,"&lt;="&amp;DATE($B$4,12,31)))</f>
        <v/>
      </c>
      <c r="K26" s="20"/>
      <c r="L26" s="20"/>
      <c r="M26" s="37"/>
      <c r="N26" s="18" t="str">
        <f aca="false">IF(M26="","",IFERROR(INDEX($B$6:$B$55,MATCH(M26,$A$6:$A$55,0)),"Sai mã NV"))</f>
        <v/>
      </c>
      <c r="O26" s="19"/>
      <c r="P26" s="47"/>
      <c r="Q26" s="19"/>
    </row>
    <row r="27" customFormat="false" ht="15" hidden="false" customHeight="false" outlineLevel="0" collapsed="false">
      <c r="A27" s="37"/>
      <c r="B27" s="19"/>
      <c r="C27" s="19"/>
      <c r="D27" s="47"/>
      <c r="E27" s="47"/>
      <c r="F27" s="30" t="str">
        <f aca="false">IF(A27="","",SUMIFS($P$6:$P$305,$M$6:$M$305,A27,$O$6:$O$305,"Phép năm",$K$6:$K$305,"&gt;="&amp;DATE($B$4,1,1),$K$6:$K$305,"&lt;="&amp;DATE($B$4,12,31)))</f>
        <v/>
      </c>
      <c r="G27" s="30" t="str">
        <f aca="false">IF(A27="","",D27+E27-F27)</f>
        <v/>
      </c>
      <c r="H27" s="30" t="str">
        <f aca="false">IF(A27="","",SUMIFS($P$6:$P$305,$M$6:$M$305,A27,$O$6:$O$305,"Nghỉ ốm",$K$6:$K$305,"&gt;="&amp;DATE($B$4,1,1),$K$6:$K$305,"&lt;="&amp;DATE($B$4,12,31)))</f>
        <v/>
      </c>
      <c r="I27" s="30" t="str">
        <f aca="false">IF(A27="","",SUMIFS($P$6:$P$305,$M$6:$M$305,A27,$O$6:$O$305,"Không lương",$K$6:$K$305,"&gt;="&amp;DATE($B$4,1,1),$K$6:$K$305,"&lt;="&amp;DATE($B$4,12,31)))</f>
        <v/>
      </c>
      <c r="K27" s="20"/>
      <c r="L27" s="20"/>
      <c r="M27" s="37"/>
      <c r="N27" s="18" t="str">
        <f aca="false">IF(M27="","",IFERROR(INDEX($B$6:$B$55,MATCH(M27,$A$6:$A$55,0)),"Sai mã NV"))</f>
        <v/>
      </c>
      <c r="O27" s="19"/>
      <c r="P27" s="47"/>
      <c r="Q27" s="19"/>
    </row>
    <row r="28" customFormat="false" ht="15" hidden="false" customHeight="false" outlineLevel="0" collapsed="false">
      <c r="A28" s="37"/>
      <c r="B28" s="19"/>
      <c r="C28" s="19"/>
      <c r="D28" s="47"/>
      <c r="E28" s="47"/>
      <c r="F28" s="30" t="str">
        <f aca="false">IF(A28="","",SUMIFS($P$6:$P$305,$M$6:$M$305,A28,$O$6:$O$305,"Phép năm",$K$6:$K$305,"&gt;="&amp;DATE($B$4,1,1),$K$6:$K$305,"&lt;="&amp;DATE($B$4,12,31)))</f>
        <v/>
      </c>
      <c r="G28" s="30" t="str">
        <f aca="false">IF(A28="","",D28+E28-F28)</f>
        <v/>
      </c>
      <c r="H28" s="30" t="str">
        <f aca="false">IF(A28="","",SUMIFS($P$6:$P$305,$M$6:$M$305,A28,$O$6:$O$305,"Nghỉ ốm",$K$6:$K$305,"&gt;="&amp;DATE($B$4,1,1),$K$6:$K$305,"&lt;="&amp;DATE($B$4,12,31)))</f>
        <v/>
      </c>
      <c r="I28" s="30" t="str">
        <f aca="false">IF(A28="","",SUMIFS($P$6:$P$305,$M$6:$M$305,A28,$O$6:$O$305,"Không lương",$K$6:$K$305,"&gt;="&amp;DATE($B$4,1,1),$K$6:$K$305,"&lt;="&amp;DATE($B$4,12,31)))</f>
        <v/>
      </c>
      <c r="K28" s="20"/>
      <c r="L28" s="20"/>
      <c r="M28" s="37"/>
      <c r="N28" s="18" t="str">
        <f aca="false">IF(M28="","",IFERROR(INDEX($B$6:$B$55,MATCH(M28,$A$6:$A$55,0)),"Sai mã NV"))</f>
        <v/>
      </c>
      <c r="O28" s="19"/>
      <c r="P28" s="47"/>
      <c r="Q28" s="19"/>
    </row>
    <row r="29" customFormat="false" ht="15" hidden="false" customHeight="false" outlineLevel="0" collapsed="false">
      <c r="A29" s="37"/>
      <c r="B29" s="19"/>
      <c r="C29" s="19"/>
      <c r="D29" s="47"/>
      <c r="E29" s="47"/>
      <c r="F29" s="30" t="str">
        <f aca="false">IF(A29="","",SUMIFS($P$6:$P$305,$M$6:$M$305,A29,$O$6:$O$305,"Phép năm",$K$6:$K$305,"&gt;="&amp;DATE($B$4,1,1),$K$6:$K$305,"&lt;="&amp;DATE($B$4,12,31)))</f>
        <v/>
      </c>
      <c r="G29" s="30" t="str">
        <f aca="false">IF(A29="","",D29+E29-F29)</f>
        <v/>
      </c>
      <c r="H29" s="30" t="str">
        <f aca="false">IF(A29="","",SUMIFS($P$6:$P$305,$M$6:$M$305,A29,$O$6:$O$305,"Nghỉ ốm",$K$6:$K$305,"&gt;="&amp;DATE($B$4,1,1),$K$6:$K$305,"&lt;="&amp;DATE($B$4,12,31)))</f>
        <v/>
      </c>
      <c r="I29" s="30" t="str">
        <f aca="false">IF(A29="","",SUMIFS($P$6:$P$305,$M$6:$M$305,A29,$O$6:$O$305,"Không lương",$K$6:$K$305,"&gt;="&amp;DATE($B$4,1,1),$K$6:$K$305,"&lt;="&amp;DATE($B$4,12,31)))</f>
        <v/>
      </c>
      <c r="K29" s="20"/>
      <c r="L29" s="20"/>
      <c r="M29" s="37"/>
      <c r="N29" s="18" t="str">
        <f aca="false">IF(M29="","",IFERROR(INDEX($B$6:$B$55,MATCH(M29,$A$6:$A$55,0)),"Sai mã NV"))</f>
        <v/>
      </c>
      <c r="O29" s="19"/>
      <c r="P29" s="47"/>
      <c r="Q29" s="19"/>
    </row>
    <row r="30" customFormat="false" ht="15" hidden="false" customHeight="false" outlineLevel="0" collapsed="false">
      <c r="A30" s="37"/>
      <c r="B30" s="19"/>
      <c r="C30" s="19"/>
      <c r="D30" s="47"/>
      <c r="E30" s="47"/>
      <c r="F30" s="30" t="str">
        <f aca="false">IF(A30="","",SUMIFS($P$6:$P$305,$M$6:$M$305,A30,$O$6:$O$305,"Phép năm",$K$6:$K$305,"&gt;="&amp;DATE($B$4,1,1),$K$6:$K$305,"&lt;="&amp;DATE($B$4,12,31)))</f>
        <v/>
      </c>
      <c r="G30" s="30" t="str">
        <f aca="false">IF(A30="","",D30+E30-F30)</f>
        <v/>
      </c>
      <c r="H30" s="30" t="str">
        <f aca="false">IF(A30="","",SUMIFS($P$6:$P$305,$M$6:$M$305,A30,$O$6:$O$305,"Nghỉ ốm",$K$6:$K$305,"&gt;="&amp;DATE($B$4,1,1),$K$6:$K$305,"&lt;="&amp;DATE($B$4,12,31)))</f>
        <v/>
      </c>
      <c r="I30" s="30" t="str">
        <f aca="false">IF(A30="","",SUMIFS($P$6:$P$305,$M$6:$M$305,A30,$O$6:$O$305,"Không lương",$K$6:$K$305,"&gt;="&amp;DATE($B$4,1,1),$K$6:$K$305,"&lt;="&amp;DATE($B$4,12,31)))</f>
        <v/>
      </c>
      <c r="K30" s="20"/>
      <c r="L30" s="20"/>
      <c r="M30" s="37"/>
      <c r="N30" s="18" t="str">
        <f aca="false">IF(M30="","",IFERROR(INDEX($B$6:$B$55,MATCH(M30,$A$6:$A$55,0)),"Sai mã NV"))</f>
        <v/>
      </c>
      <c r="O30" s="19"/>
      <c r="P30" s="47"/>
      <c r="Q30" s="19"/>
    </row>
    <row r="31" customFormat="false" ht="15" hidden="false" customHeight="false" outlineLevel="0" collapsed="false">
      <c r="A31" s="37"/>
      <c r="B31" s="19"/>
      <c r="C31" s="19"/>
      <c r="D31" s="47"/>
      <c r="E31" s="47"/>
      <c r="F31" s="30" t="str">
        <f aca="false">IF(A31="","",SUMIFS($P$6:$P$305,$M$6:$M$305,A31,$O$6:$O$305,"Phép năm",$K$6:$K$305,"&gt;="&amp;DATE($B$4,1,1),$K$6:$K$305,"&lt;="&amp;DATE($B$4,12,31)))</f>
        <v/>
      </c>
      <c r="G31" s="30" t="str">
        <f aca="false">IF(A31="","",D31+E31-F31)</f>
        <v/>
      </c>
      <c r="H31" s="30" t="str">
        <f aca="false">IF(A31="","",SUMIFS($P$6:$P$305,$M$6:$M$305,A31,$O$6:$O$305,"Nghỉ ốm",$K$6:$K$305,"&gt;="&amp;DATE($B$4,1,1),$K$6:$K$305,"&lt;="&amp;DATE($B$4,12,31)))</f>
        <v/>
      </c>
      <c r="I31" s="30" t="str">
        <f aca="false">IF(A31="","",SUMIFS($P$6:$P$305,$M$6:$M$305,A31,$O$6:$O$305,"Không lương",$K$6:$K$305,"&gt;="&amp;DATE($B$4,1,1),$K$6:$K$305,"&lt;="&amp;DATE($B$4,12,31)))</f>
        <v/>
      </c>
      <c r="K31" s="20"/>
      <c r="L31" s="20"/>
      <c r="M31" s="37"/>
      <c r="N31" s="18" t="str">
        <f aca="false">IF(M31="","",IFERROR(INDEX($B$6:$B$55,MATCH(M31,$A$6:$A$55,0)),"Sai mã NV"))</f>
        <v/>
      </c>
      <c r="O31" s="19"/>
      <c r="P31" s="47"/>
      <c r="Q31" s="19"/>
    </row>
    <row r="32" customFormat="false" ht="15" hidden="false" customHeight="false" outlineLevel="0" collapsed="false">
      <c r="A32" s="37"/>
      <c r="B32" s="19"/>
      <c r="C32" s="19"/>
      <c r="D32" s="47"/>
      <c r="E32" s="47"/>
      <c r="F32" s="30" t="str">
        <f aca="false">IF(A32="","",SUMIFS($P$6:$P$305,$M$6:$M$305,A32,$O$6:$O$305,"Phép năm",$K$6:$K$305,"&gt;="&amp;DATE($B$4,1,1),$K$6:$K$305,"&lt;="&amp;DATE($B$4,12,31)))</f>
        <v/>
      </c>
      <c r="G32" s="30" t="str">
        <f aca="false">IF(A32="","",D32+E32-F32)</f>
        <v/>
      </c>
      <c r="H32" s="30" t="str">
        <f aca="false">IF(A32="","",SUMIFS($P$6:$P$305,$M$6:$M$305,A32,$O$6:$O$305,"Nghỉ ốm",$K$6:$K$305,"&gt;="&amp;DATE($B$4,1,1),$K$6:$K$305,"&lt;="&amp;DATE($B$4,12,31)))</f>
        <v/>
      </c>
      <c r="I32" s="30" t="str">
        <f aca="false">IF(A32="","",SUMIFS($P$6:$P$305,$M$6:$M$305,A32,$O$6:$O$305,"Không lương",$K$6:$K$305,"&gt;="&amp;DATE($B$4,1,1),$K$6:$K$305,"&lt;="&amp;DATE($B$4,12,31)))</f>
        <v/>
      </c>
      <c r="K32" s="20"/>
      <c r="L32" s="20"/>
      <c r="M32" s="37"/>
      <c r="N32" s="18" t="str">
        <f aca="false">IF(M32="","",IFERROR(INDEX($B$6:$B$55,MATCH(M32,$A$6:$A$55,0)),"Sai mã NV"))</f>
        <v/>
      </c>
      <c r="O32" s="19"/>
      <c r="P32" s="47"/>
      <c r="Q32" s="19"/>
    </row>
    <row r="33" customFormat="false" ht="15" hidden="false" customHeight="false" outlineLevel="0" collapsed="false">
      <c r="A33" s="37"/>
      <c r="B33" s="19"/>
      <c r="C33" s="19"/>
      <c r="D33" s="47"/>
      <c r="E33" s="47"/>
      <c r="F33" s="30" t="str">
        <f aca="false">IF(A33="","",SUMIFS($P$6:$P$305,$M$6:$M$305,A33,$O$6:$O$305,"Phép năm",$K$6:$K$305,"&gt;="&amp;DATE($B$4,1,1),$K$6:$K$305,"&lt;="&amp;DATE($B$4,12,31)))</f>
        <v/>
      </c>
      <c r="G33" s="30" t="str">
        <f aca="false">IF(A33="","",D33+E33-F33)</f>
        <v/>
      </c>
      <c r="H33" s="30" t="str">
        <f aca="false">IF(A33="","",SUMIFS($P$6:$P$305,$M$6:$M$305,A33,$O$6:$O$305,"Nghỉ ốm",$K$6:$K$305,"&gt;="&amp;DATE($B$4,1,1),$K$6:$K$305,"&lt;="&amp;DATE($B$4,12,31)))</f>
        <v/>
      </c>
      <c r="I33" s="30" t="str">
        <f aca="false">IF(A33="","",SUMIFS($P$6:$P$305,$M$6:$M$305,A33,$O$6:$O$305,"Không lương",$K$6:$K$305,"&gt;="&amp;DATE($B$4,1,1),$K$6:$K$305,"&lt;="&amp;DATE($B$4,12,31)))</f>
        <v/>
      </c>
      <c r="K33" s="20"/>
      <c r="L33" s="20"/>
      <c r="M33" s="37"/>
      <c r="N33" s="18" t="str">
        <f aca="false">IF(M33="","",IFERROR(INDEX($B$6:$B$55,MATCH(M33,$A$6:$A$55,0)),"Sai mã NV"))</f>
        <v/>
      </c>
      <c r="O33" s="19"/>
      <c r="P33" s="47"/>
      <c r="Q33" s="19"/>
    </row>
    <row r="34" customFormat="false" ht="15" hidden="false" customHeight="false" outlineLevel="0" collapsed="false">
      <c r="A34" s="37"/>
      <c r="B34" s="19"/>
      <c r="C34" s="19"/>
      <c r="D34" s="47"/>
      <c r="E34" s="47"/>
      <c r="F34" s="30" t="str">
        <f aca="false">IF(A34="","",SUMIFS($P$6:$P$305,$M$6:$M$305,A34,$O$6:$O$305,"Phép năm",$K$6:$K$305,"&gt;="&amp;DATE($B$4,1,1),$K$6:$K$305,"&lt;="&amp;DATE($B$4,12,31)))</f>
        <v/>
      </c>
      <c r="G34" s="30" t="str">
        <f aca="false">IF(A34="","",D34+E34-F34)</f>
        <v/>
      </c>
      <c r="H34" s="30" t="str">
        <f aca="false">IF(A34="","",SUMIFS($P$6:$P$305,$M$6:$M$305,A34,$O$6:$O$305,"Nghỉ ốm",$K$6:$K$305,"&gt;="&amp;DATE($B$4,1,1),$K$6:$K$305,"&lt;="&amp;DATE($B$4,12,31)))</f>
        <v/>
      </c>
      <c r="I34" s="30" t="str">
        <f aca="false">IF(A34="","",SUMIFS($P$6:$P$305,$M$6:$M$305,A34,$O$6:$O$305,"Không lương",$K$6:$K$305,"&gt;="&amp;DATE($B$4,1,1),$K$6:$K$305,"&lt;="&amp;DATE($B$4,12,31)))</f>
        <v/>
      </c>
      <c r="K34" s="20"/>
      <c r="L34" s="20"/>
      <c r="M34" s="37"/>
      <c r="N34" s="18" t="str">
        <f aca="false">IF(M34="","",IFERROR(INDEX($B$6:$B$55,MATCH(M34,$A$6:$A$55,0)),"Sai mã NV"))</f>
        <v/>
      </c>
      <c r="O34" s="19"/>
      <c r="P34" s="47"/>
      <c r="Q34" s="19"/>
    </row>
    <row r="35" customFormat="false" ht="15" hidden="false" customHeight="false" outlineLevel="0" collapsed="false">
      <c r="A35" s="37"/>
      <c r="B35" s="19"/>
      <c r="C35" s="19"/>
      <c r="D35" s="47"/>
      <c r="E35" s="47"/>
      <c r="F35" s="30" t="str">
        <f aca="false">IF(A35="","",SUMIFS($P$6:$P$305,$M$6:$M$305,A35,$O$6:$O$305,"Phép năm",$K$6:$K$305,"&gt;="&amp;DATE($B$4,1,1),$K$6:$K$305,"&lt;="&amp;DATE($B$4,12,31)))</f>
        <v/>
      </c>
      <c r="G35" s="30" t="str">
        <f aca="false">IF(A35="","",D35+E35-F35)</f>
        <v/>
      </c>
      <c r="H35" s="30" t="str">
        <f aca="false">IF(A35="","",SUMIFS($P$6:$P$305,$M$6:$M$305,A35,$O$6:$O$305,"Nghỉ ốm",$K$6:$K$305,"&gt;="&amp;DATE($B$4,1,1),$K$6:$K$305,"&lt;="&amp;DATE($B$4,12,31)))</f>
        <v/>
      </c>
      <c r="I35" s="30" t="str">
        <f aca="false">IF(A35="","",SUMIFS($P$6:$P$305,$M$6:$M$305,A35,$O$6:$O$305,"Không lương",$K$6:$K$305,"&gt;="&amp;DATE($B$4,1,1),$K$6:$K$305,"&lt;="&amp;DATE($B$4,12,31)))</f>
        <v/>
      </c>
      <c r="K35" s="20"/>
      <c r="L35" s="20"/>
      <c r="M35" s="37"/>
      <c r="N35" s="18" t="str">
        <f aca="false">IF(M35="","",IFERROR(INDEX($B$6:$B$55,MATCH(M35,$A$6:$A$55,0)),"Sai mã NV"))</f>
        <v/>
      </c>
      <c r="O35" s="19"/>
      <c r="P35" s="47"/>
      <c r="Q35" s="19"/>
    </row>
    <row r="36" customFormat="false" ht="15" hidden="false" customHeight="false" outlineLevel="0" collapsed="false">
      <c r="A36" s="37"/>
      <c r="B36" s="19"/>
      <c r="C36" s="19"/>
      <c r="D36" s="47"/>
      <c r="E36" s="47"/>
      <c r="F36" s="30" t="str">
        <f aca="false">IF(A36="","",SUMIFS($P$6:$P$305,$M$6:$M$305,A36,$O$6:$O$305,"Phép năm",$K$6:$K$305,"&gt;="&amp;DATE($B$4,1,1),$K$6:$K$305,"&lt;="&amp;DATE($B$4,12,31)))</f>
        <v/>
      </c>
      <c r="G36" s="30" t="str">
        <f aca="false">IF(A36="","",D36+E36-F36)</f>
        <v/>
      </c>
      <c r="H36" s="30" t="str">
        <f aca="false">IF(A36="","",SUMIFS($P$6:$P$305,$M$6:$M$305,A36,$O$6:$O$305,"Nghỉ ốm",$K$6:$K$305,"&gt;="&amp;DATE($B$4,1,1),$K$6:$K$305,"&lt;="&amp;DATE($B$4,12,31)))</f>
        <v/>
      </c>
      <c r="I36" s="30" t="str">
        <f aca="false">IF(A36="","",SUMIFS($P$6:$P$305,$M$6:$M$305,A36,$O$6:$O$305,"Không lương",$K$6:$K$305,"&gt;="&amp;DATE($B$4,1,1),$K$6:$K$305,"&lt;="&amp;DATE($B$4,12,31)))</f>
        <v/>
      </c>
      <c r="K36" s="20"/>
      <c r="L36" s="20"/>
      <c r="M36" s="37"/>
      <c r="N36" s="18" t="str">
        <f aca="false">IF(M36="","",IFERROR(INDEX($B$6:$B$55,MATCH(M36,$A$6:$A$55,0)),"Sai mã NV"))</f>
        <v/>
      </c>
      <c r="O36" s="19"/>
      <c r="P36" s="47"/>
      <c r="Q36" s="19"/>
    </row>
    <row r="37" customFormat="false" ht="15" hidden="false" customHeight="false" outlineLevel="0" collapsed="false">
      <c r="A37" s="37"/>
      <c r="B37" s="19"/>
      <c r="C37" s="19"/>
      <c r="D37" s="47"/>
      <c r="E37" s="47"/>
      <c r="F37" s="30" t="str">
        <f aca="false">IF(A37="","",SUMIFS($P$6:$P$305,$M$6:$M$305,A37,$O$6:$O$305,"Phép năm",$K$6:$K$305,"&gt;="&amp;DATE($B$4,1,1),$K$6:$K$305,"&lt;="&amp;DATE($B$4,12,31)))</f>
        <v/>
      </c>
      <c r="G37" s="30" t="str">
        <f aca="false">IF(A37="","",D37+E37-F37)</f>
        <v/>
      </c>
      <c r="H37" s="30" t="str">
        <f aca="false">IF(A37="","",SUMIFS($P$6:$P$305,$M$6:$M$305,A37,$O$6:$O$305,"Nghỉ ốm",$K$6:$K$305,"&gt;="&amp;DATE($B$4,1,1),$K$6:$K$305,"&lt;="&amp;DATE($B$4,12,31)))</f>
        <v/>
      </c>
      <c r="I37" s="30" t="str">
        <f aca="false">IF(A37="","",SUMIFS($P$6:$P$305,$M$6:$M$305,A37,$O$6:$O$305,"Không lương",$K$6:$K$305,"&gt;="&amp;DATE($B$4,1,1),$K$6:$K$305,"&lt;="&amp;DATE($B$4,12,31)))</f>
        <v/>
      </c>
      <c r="K37" s="20"/>
      <c r="L37" s="20"/>
      <c r="M37" s="37"/>
      <c r="N37" s="18" t="str">
        <f aca="false">IF(M37="","",IFERROR(INDEX($B$6:$B$55,MATCH(M37,$A$6:$A$55,0)),"Sai mã NV"))</f>
        <v/>
      </c>
      <c r="O37" s="19"/>
      <c r="P37" s="47"/>
      <c r="Q37" s="19"/>
    </row>
    <row r="38" customFormat="false" ht="15" hidden="false" customHeight="false" outlineLevel="0" collapsed="false">
      <c r="A38" s="37"/>
      <c r="B38" s="19"/>
      <c r="C38" s="19"/>
      <c r="D38" s="47"/>
      <c r="E38" s="47"/>
      <c r="F38" s="30" t="str">
        <f aca="false">IF(A38="","",SUMIFS($P$6:$P$305,$M$6:$M$305,A38,$O$6:$O$305,"Phép năm",$K$6:$K$305,"&gt;="&amp;DATE($B$4,1,1),$K$6:$K$305,"&lt;="&amp;DATE($B$4,12,31)))</f>
        <v/>
      </c>
      <c r="G38" s="30" t="str">
        <f aca="false">IF(A38="","",D38+E38-F38)</f>
        <v/>
      </c>
      <c r="H38" s="30" t="str">
        <f aca="false">IF(A38="","",SUMIFS($P$6:$P$305,$M$6:$M$305,A38,$O$6:$O$305,"Nghỉ ốm",$K$6:$K$305,"&gt;="&amp;DATE($B$4,1,1),$K$6:$K$305,"&lt;="&amp;DATE($B$4,12,31)))</f>
        <v/>
      </c>
      <c r="I38" s="30" t="str">
        <f aca="false">IF(A38="","",SUMIFS($P$6:$P$305,$M$6:$M$305,A38,$O$6:$O$305,"Không lương",$K$6:$K$305,"&gt;="&amp;DATE($B$4,1,1),$K$6:$K$305,"&lt;="&amp;DATE($B$4,12,31)))</f>
        <v/>
      </c>
      <c r="K38" s="20"/>
      <c r="L38" s="20"/>
      <c r="M38" s="37"/>
      <c r="N38" s="18" t="str">
        <f aca="false">IF(M38="","",IFERROR(INDEX($B$6:$B$55,MATCH(M38,$A$6:$A$55,0)),"Sai mã NV"))</f>
        <v/>
      </c>
      <c r="O38" s="19"/>
      <c r="P38" s="47"/>
      <c r="Q38" s="19"/>
    </row>
    <row r="39" customFormat="false" ht="15" hidden="false" customHeight="false" outlineLevel="0" collapsed="false">
      <c r="A39" s="37"/>
      <c r="B39" s="19"/>
      <c r="C39" s="19"/>
      <c r="D39" s="47"/>
      <c r="E39" s="47"/>
      <c r="F39" s="30" t="str">
        <f aca="false">IF(A39="","",SUMIFS($P$6:$P$305,$M$6:$M$305,A39,$O$6:$O$305,"Phép năm",$K$6:$K$305,"&gt;="&amp;DATE($B$4,1,1),$K$6:$K$305,"&lt;="&amp;DATE($B$4,12,31)))</f>
        <v/>
      </c>
      <c r="G39" s="30" t="str">
        <f aca="false">IF(A39="","",D39+E39-F39)</f>
        <v/>
      </c>
      <c r="H39" s="30" t="str">
        <f aca="false">IF(A39="","",SUMIFS($P$6:$P$305,$M$6:$M$305,A39,$O$6:$O$305,"Nghỉ ốm",$K$6:$K$305,"&gt;="&amp;DATE($B$4,1,1),$K$6:$K$305,"&lt;="&amp;DATE($B$4,12,31)))</f>
        <v/>
      </c>
      <c r="I39" s="30" t="str">
        <f aca="false">IF(A39="","",SUMIFS($P$6:$P$305,$M$6:$M$305,A39,$O$6:$O$305,"Không lương",$K$6:$K$305,"&gt;="&amp;DATE($B$4,1,1),$K$6:$K$305,"&lt;="&amp;DATE($B$4,12,31)))</f>
        <v/>
      </c>
      <c r="K39" s="20"/>
      <c r="L39" s="20"/>
      <c r="M39" s="37"/>
      <c r="N39" s="18" t="str">
        <f aca="false">IF(M39="","",IFERROR(INDEX($B$6:$B$55,MATCH(M39,$A$6:$A$55,0)),"Sai mã NV"))</f>
        <v/>
      </c>
      <c r="O39" s="19"/>
      <c r="P39" s="47"/>
      <c r="Q39" s="19"/>
    </row>
    <row r="40" customFormat="false" ht="15" hidden="false" customHeight="false" outlineLevel="0" collapsed="false">
      <c r="A40" s="37"/>
      <c r="B40" s="19"/>
      <c r="C40" s="19"/>
      <c r="D40" s="47"/>
      <c r="E40" s="47"/>
      <c r="F40" s="30" t="str">
        <f aca="false">IF(A40="","",SUMIFS($P$6:$P$305,$M$6:$M$305,A40,$O$6:$O$305,"Phép năm",$K$6:$K$305,"&gt;="&amp;DATE($B$4,1,1),$K$6:$K$305,"&lt;="&amp;DATE($B$4,12,31)))</f>
        <v/>
      </c>
      <c r="G40" s="30" t="str">
        <f aca="false">IF(A40="","",D40+E40-F40)</f>
        <v/>
      </c>
      <c r="H40" s="30" t="str">
        <f aca="false">IF(A40="","",SUMIFS($P$6:$P$305,$M$6:$M$305,A40,$O$6:$O$305,"Nghỉ ốm",$K$6:$K$305,"&gt;="&amp;DATE($B$4,1,1),$K$6:$K$305,"&lt;="&amp;DATE($B$4,12,31)))</f>
        <v/>
      </c>
      <c r="I40" s="30" t="str">
        <f aca="false">IF(A40="","",SUMIFS($P$6:$P$305,$M$6:$M$305,A40,$O$6:$O$305,"Không lương",$K$6:$K$305,"&gt;="&amp;DATE($B$4,1,1),$K$6:$K$305,"&lt;="&amp;DATE($B$4,12,31)))</f>
        <v/>
      </c>
      <c r="K40" s="20"/>
      <c r="L40" s="20"/>
      <c r="M40" s="37"/>
      <c r="N40" s="18" t="str">
        <f aca="false">IF(M40="","",IFERROR(INDEX($B$6:$B$55,MATCH(M40,$A$6:$A$55,0)),"Sai mã NV"))</f>
        <v/>
      </c>
      <c r="O40" s="19"/>
      <c r="P40" s="47"/>
      <c r="Q40" s="19"/>
    </row>
    <row r="41" customFormat="false" ht="15" hidden="false" customHeight="false" outlineLevel="0" collapsed="false">
      <c r="A41" s="37"/>
      <c r="B41" s="19"/>
      <c r="C41" s="19"/>
      <c r="D41" s="47"/>
      <c r="E41" s="47"/>
      <c r="F41" s="30" t="str">
        <f aca="false">IF(A41="","",SUMIFS($P$6:$P$305,$M$6:$M$305,A41,$O$6:$O$305,"Phép năm",$K$6:$K$305,"&gt;="&amp;DATE($B$4,1,1),$K$6:$K$305,"&lt;="&amp;DATE($B$4,12,31)))</f>
        <v/>
      </c>
      <c r="G41" s="30" t="str">
        <f aca="false">IF(A41="","",D41+E41-F41)</f>
        <v/>
      </c>
      <c r="H41" s="30" t="str">
        <f aca="false">IF(A41="","",SUMIFS($P$6:$P$305,$M$6:$M$305,A41,$O$6:$O$305,"Nghỉ ốm",$K$6:$K$305,"&gt;="&amp;DATE($B$4,1,1),$K$6:$K$305,"&lt;="&amp;DATE($B$4,12,31)))</f>
        <v/>
      </c>
      <c r="I41" s="30" t="str">
        <f aca="false">IF(A41="","",SUMIFS($P$6:$P$305,$M$6:$M$305,A41,$O$6:$O$305,"Không lương",$K$6:$K$305,"&gt;="&amp;DATE($B$4,1,1),$K$6:$K$305,"&lt;="&amp;DATE($B$4,12,31)))</f>
        <v/>
      </c>
      <c r="K41" s="20"/>
      <c r="L41" s="20"/>
      <c r="M41" s="37"/>
      <c r="N41" s="18" t="str">
        <f aca="false">IF(M41="","",IFERROR(INDEX($B$6:$B$55,MATCH(M41,$A$6:$A$55,0)),"Sai mã NV"))</f>
        <v/>
      </c>
      <c r="O41" s="19"/>
      <c r="P41" s="47"/>
      <c r="Q41" s="19"/>
    </row>
    <row r="42" customFormat="false" ht="15" hidden="false" customHeight="false" outlineLevel="0" collapsed="false">
      <c r="A42" s="37"/>
      <c r="B42" s="19"/>
      <c r="C42" s="19"/>
      <c r="D42" s="47"/>
      <c r="E42" s="47"/>
      <c r="F42" s="30" t="str">
        <f aca="false">IF(A42="","",SUMIFS($P$6:$P$305,$M$6:$M$305,A42,$O$6:$O$305,"Phép năm",$K$6:$K$305,"&gt;="&amp;DATE($B$4,1,1),$K$6:$K$305,"&lt;="&amp;DATE($B$4,12,31)))</f>
        <v/>
      </c>
      <c r="G42" s="30" t="str">
        <f aca="false">IF(A42="","",D42+E42-F42)</f>
        <v/>
      </c>
      <c r="H42" s="30" t="str">
        <f aca="false">IF(A42="","",SUMIFS($P$6:$P$305,$M$6:$M$305,A42,$O$6:$O$305,"Nghỉ ốm",$K$6:$K$305,"&gt;="&amp;DATE($B$4,1,1),$K$6:$K$305,"&lt;="&amp;DATE($B$4,12,31)))</f>
        <v/>
      </c>
      <c r="I42" s="30" t="str">
        <f aca="false">IF(A42="","",SUMIFS($P$6:$P$305,$M$6:$M$305,A42,$O$6:$O$305,"Không lương",$K$6:$K$305,"&gt;="&amp;DATE($B$4,1,1),$K$6:$K$305,"&lt;="&amp;DATE($B$4,12,31)))</f>
        <v/>
      </c>
      <c r="K42" s="20"/>
      <c r="L42" s="20"/>
      <c r="M42" s="37"/>
      <c r="N42" s="18" t="str">
        <f aca="false">IF(M42="","",IFERROR(INDEX($B$6:$B$55,MATCH(M42,$A$6:$A$55,0)),"Sai mã NV"))</f>
        <v/>
      </c>
      <c r="O42" s="19"/>
      <c r="P42" s="47"/>
      <c r="Q42" s="19"/>
    </row>
    <row r="43" customFormat="false" ht="15" hidden="false" customHeight="false" outlineLevel="0" collapsed="false">
      <c r="A43" s="37"/>
      <c r="B43" s="19"/>
      <c r="C43" s="19"/>
      <c r="D43" s="47"/>
      <c r="E43" s="47"/>
      <c r="F43" s="30" t="str">
        <f aca="false">IF(A43="","",SUMIFS($P$6:$P$305,$M$6:$M$305,A43,$O$6:$O$305,"Phép năm",$K$6:$K$305,"&gt;="&amp;DATE($B$4,1,1),$K$6:$K$305,"&lt;="&amp;DATE($B$4,12,31)))</f>
        <v/>
      </c>
      <c r="G43" s="30" t="str">
        <f aca="false">IF(A43="","",D43+E43-F43)</f>
        <v/>
      </c>
      <c r="H43" s="30" t="str">
        <f aca="false">IF(A43="","",SUMIFS($P$6:$P$305,$M$6:$M$305,A43,$O$6:$O$305,"Nghỉ ốm",$K$6:$K$305,"&gt;="&amp;DATE($B$4,1,1),$K$6:$K$305,"&lt;="&amp;DATE($B$4,12,31)))</f>
        <v/>
      </c>
      <c r="I43" s="30" t="str">
        <f aca="false">IF(A43="","",SUMIFS($P$6:$P$305,$M$6:$M$305,A43,$O$6:$O$305,"Không lương",$K$6:$K$305,"&gt;="&amp;DATE($B$4,1,1),$K$6:$K$305,"&lt;="&amp;DATE($B$4,12,31)))</f>
        <v/>
      </c>
      <c r="K43" s="20"/>
      <c r="L43" s="20"/>
      <c r="M43" s="37"/>
      <c r="N43" s="18" t="str">
        <f aca="false">IF(M43="","",IFERROR(INDEX($B$6:$B$55,MATCH(M43,$A$6:$A$55,0)),"Sai mã NV"))</f>
        <v/>
      </c>
      <c r="O43" s="19"/>
      <c r="P43" s="47"/>
      <c r="Q43" s="19"/>
    </row>
    <row r="44" customFormat="false" ht="15" hidden="false" customHeight="false" outlineLevel="0" collapsed="false">
      <c r="A44" s="37"/>
      <c r="B44" s="19"/>
      <c r="C44" s="19"/>
      <c r="D44" s="47"/>
      <c r="E44" s="47"/>
      <c r="F44" s="30" t="str">
        <f aca="false">IF(A44="","",SUMIFS($P$6:$P$305,$M$6:$M$305,A44,$O$6:$O$305,"Phép năm",$K$6:$K$305,"&gt;="&amp;DATE($B$4,1,1),$K$6:$K$305,"&lt;="&amp;DATE($B$4,12,31)))</f>
        <v/>
      </c>
      <c r="G44" s="30" t="str">
        <f aca="false">IF(A44="","",D44+E44-F44)</f>
        <v/>
      </c>
      <c r="H44" s="30" t="str">
        <f aca="false">IF(A44="","",SUMIFS($P$6:$P$305,$M$6:$M$305,A44,$O$6:$O$305,"Nghỉ ốm",$K$6:$K$305,"&gt;="&amp;DATE($B$4,1,1),$K$6:$K$305,"&lt;="&amp;DATE($B$4,12,31)))</f>
        <v/>
      </c>
      <c r="I44" s="30" t="str">
        <f aca="false">IF(A44="","",SUMIFS($P$6:$P$305,$M$6:$M$305,A44,$O$6:$O$305,"Không lương",$K$6:$K$305,"&gt;="&amp;DATE($B$4,1,1),$K$6:$K$305,"&lt;="&amp;DATE($B$4,12,31)))</f>
        <v/>
      </c>
      <c r="K44" s="20"/>
      <c r="L44" s="20"/>
      <c r="M44" s="37"/>
      <c r="N44" s="18" t="str">
        <f aca="false">IF(M44="","",IFERROR(INDEX($B$6:$B$55,MATCH(M44,$A$6:$A$55,0)),"Sai mã NV"))</f>
        <v/>
      </c>
      <c r="O44" s="19"/>
      <c r="P44" s="47"/>
      <c r="Q44" s="19"/>
    </row>
    <row r="45" customFormat="false" ht="15" hidden="false" customHeight="false" outlineLevel="0" collapsed="false">
      <c r="A45" s="37"/>
      <c r="B45" s="19"/>
      <c r="C45" s="19"/>
      <c r="D45" s="47"/>
      <c r="E45" s="47"/>
      <c r="F45" s="30" t="str">
        <f aca="false">IF(A45="","",SUMIFS($P$6:$P$305,$M$6:$M$305,A45,$O$6:$O$305,"Phép năm",$K$6:$K$305,"&gt;="&amp;DATE($B$4,1,1),$K$6:$K$305,"&lt;="&amp;DATE($B$4,12,31)))</f>
        <v/>
      </c>
      <c r="G45" s="30" t="str">
        <f aca="false">IF(A45="","",D45+E45-F45)</f>
        <v/>
      </c>
      <c r="H45" s="30" t="str">
        <f aca="false">IF(A45="","",SUMIFS($P$6:$P$305,$M$6:$M$305,A45,$O$6:$O$305,"Nghỉ ốm",$K$6:$K$305,"&gt;="&amp;DATE($B$4,1,1),$K$6:$K$305,"&lt;="&amp;DATE($B$4,12,31)))</f>
        <v/>
      </c>
      <c r="I45" s="30" t="str">
        <f aca="false">IF(A45="","",SUMIFS($P$6:$P$305,$M$6:$M$305,A45,$O$6:$O$305,"Không lương",$K$6:$K$305,"&gt;="&amp;DATE($B$4,1,1),$K$6:$K$305,"&lt;="&amp;DATE($B$4,12,31)))</f>
        <v/>
      </c>
      <c r="K45" s="20"/>
      <c r="L45" s="20"/>
      <c r="M45" s="37"/>
      <c r="N45" s="18" t="str">
        <f aca="false">IF(M45="","",IFERROR(INDEX($B$6:$B$55,MATCH(M45,$A$6:$A$55,0)),"Sai mã NV"))</f>
        <v/>
      </c>
      <c r="O45" s="19"/>
      <c r="P45" s="47"/>
      <c r="Q45" s="19"/>
    </row>
    <row r="46" customFormat="false" ht="15" hidden="false" customHeight="false" outlineLevel="0" collapsed="false">
      <c r="A46" s="37"/>
      <c r="B46" s="19"/>
      <c r="C46" s="19"/>
      <c r="D46" s="47"/>
      <c r="E46" s="47"/>
      <c r="F46" s="30" t="str">
        <f aca="false">IF(A46="","",SUMIFS($P$6:$P$305,$M$6:$M$305,A46,$O$6:$O$305,"Phép năm",$K$6:$K$305,"&gt;="&amp;DATE($B$4,1,1),$K$6:$K$305,"&lt;="&amp;DATE($B$4,12,31)))</f>
        <v/>
      </c>
      <c r="G46" s="30" t="str">
        <f aca="false">IF(A46="","",D46+E46-F46)</f>
        <v/>
      </c>
      <c r="H46" s="30" t="str">
        <f aca="false">IF(A46="","",SUMIFS($P$6:$P$305,$M$6:$M$305,A46,$O$6:$O$305,"Nghỉ ốm",$K$6:$K$305,"&gt;="&amp;DATE($B$4,1,1),$K$6:$K$305,"&lt;="&amp;DATE($B$4,12,31)))</f>
        <v/>
      </c>
      <c r="I46" s="30" t="str">
        <f aca="false">IF(A46="","",SUMIFS($P$6:$P$305,$M$6:$M$305,A46,$O$6:$O$305,"Không lương",$K$6:$K$305,"&gt;="&amp;DATE($B$4,1,1),$K$6:$K$305,"&lt;="&amp;DATE($B$4,12,31)))</f>
        <v/>
      </c>
      <c r="K46" s="20"/>
      <c r="L46" s="20"/>
      <c r="M46" s="37"/>
      <c r="N46" s="18" t="str">
        <f aca="false">IF(M46="","",IFERROR(INDEX($B$6:$B$55,MATCH(M46,$A$6:$A$55,0)),"Sai mã NV"))</f>
        <v/>
      </c>
      <c r="O46" s="19"/>
      <c r="P46" s="47"/>
      <c r="Q46" s="19"/>
    </row>
    <row r="47" customFormat="false" ht="15" hidden="false" customHeight="false" outlineLevel="0" collapsed="false">
      <c r="A47" s="37"/>
      <c r="B47" s="19"/>
      <c r="C47" s="19"/>
      <c r="D47" s="47"/>
      <c r="E47" s="47"/>
      <c r="F47" s="30" t="str">
        <f aca="false">IF(A47="","",SUMIFS($P$6:$P$305,$M$6:$M$305,A47,$O$6:$O$305,"Phép năm",$K$6:$K$305,"&gt;="&amp;DATE($B$4,1,1),$K$6:$K$305,"&lt;="&amp;DATE($B$4,12,31)))</f>
        <v/>
      </c>
      <c r="G47" s="30" t="str">
        <f aca="false">IF(A47="","",D47+E47-F47)</f>
        <v/>
      </c>
      <c r="H47" s="30" t="str">
        <f aca="false">IF(A47="","",SUMIFS($P$6:$P$305,$M$6:$M$305,A47,$O$6:$O$305,"Nghỉ ốm",$K$6:$K$305,"&gt;="&amp;DATE($B$4,1,1),$K$6:$K$305,"&lt;="&amp;DATE($B$4,12,31)))</f>
        <v/>
      </c>
      <c r="I47" s="30" t="str">
        <f aca="false">IF(A47="","",SUMIFS($P$6:$P$305,$M$6:$M$305,A47,$O$6:$O$305,"Không lương",$K$6:$K$305,"&gt;="&amp;DATE($B$4,1,1),$K$6:$K$305,"&lt;="&amp;DATE($B$4,12,31)))</f>
        <v/>
      </c>
      <c r="K47" s="20"/>
      <c r="L47" s="20"/>
      <c r="M47" s="37"/>
      <c r="N47" s="18" t="str">
        <f aca="false">IF(M47="","",IFERROR(INDEX($B$6:$B$55,MATCH(M47,$A$6:$A$55,0)),"Sai mã NV"))</f>
        <v/>
      </c>
      <c r="O47" s="19"/>
      <c r="P47" s="47"/>
      <c r="Q47" s="19"/>
    </row>
    <row r="48" customFormat="false" ht="15" hidden="false" customHeight="false" outlineLevel="0" collapsed="false">
      <c r="A48" s="37"/>
      <c r="B48" s="19"/>
      <c r="C48" s="19"/>
      <c r="D48" s="47"/>
      <c r="E48" s="47"/>
      <c r="F48" s="30" t="str">
        <f aca="false">IF(A48="","",SUMIFS($P$6:$P$305,$M$6:$M$305,A48,$O$6:$O$305,"Phép năm",$K$6:$K$305,"&gt;="&amp;DATE($B$4,1,1),$K$6:$K$305,"&lt;="&amp;DATE($B$4,12,31)))</f>
        <v/>
      </c>
      <c r="G48" s="30" t="str">
        <f aca="false">IF(A48="","",D48+E48-F48)</f>
        <v/>
      </c>
      <c r="H48" s="30" t="str">
        <f aca="false">IF(A48="","",SUMIFS($P$6:$P$305,$M$6:$M$305,A48,$O$6:$O$305,"Nghỉ ốm",$K$6:$K$305,"&gt;="&amp;DATE($B$4,1,1),$K$6:$K$305,"&lt;="&amp;DATE($B$4,12,31)))</f>
        <v/>
      </c>
      <c r="I48" s="30" t="str">
        <f aca="false">IF(A48="","",SUMIFS($P$6:$P$305,$M$6:$M$305,A48,$O$6:$O$305,"Không lương",$K$6:$K$305,"&gt;="&amp;DATE($B$4,1,1),$K$6:$K$305,"&lt;="&amp;DATE($B$4,12,31)))</f>
        <v/>
      </c>
      <c r="K48" s="20"/>
      <c r="L48" s="20"/>
      <c r="M48" s="37"/>
      <c r="N48" s="18" t="str">
        <f aca="false">IF(M48="","",IFERROR(INDEX($B$6:$B$55,MATCH(M48,$A$6:$A$55,0)),"Sai mã NV"))</f>
        <v/>
      </c>
      <c r="O48" s="19"/>
      <c r="P48" s="47"/>
      <c r="Q48" s="19"/>
    </row>
    <row r="49" customFormat="false" ht="15" hidden="false" customHeight="false" outlineLevel="0" collapsed="false">
      <c r="A49" s="37"/>
      <c r="B49" s="19"/>
      <c r="C49" s="19"/>
      <c r="D49" s="47"/>
      <c r="E49" s="47"/>
      <c r="F49" s="30" t="str">
        <f aca="false">IF(A49="","",SUMIFS($P$6:$P$305,$M$6:$M$305,A49,$O$6:$O$305,"Phép năm",$K$6:$K$305,"&gt;="&amp;DATE($B$4,1,1),$K$6:$K$305,"&lt;="&amp;DATE($B$4,12,31)))</f>
        <v/>
      </c>
      <c r="G49" s="30" t="str">
        <f aca="false">IF(A49="","",D49+E49-F49)</f>
        <v/>
      </c>
      <c r="H49" s="30" t="str">
        <f aca="false">IF(A49="","",SUMIFS($P$6:$P$305,$M$6:$M$305,A49,$O$6:$O$305,"Nghỉ ốm",$K$6:$K$305,"&gt;="&amp;DATE($B$4,1,1),$K$6:$K$305,"&lt;="&amp;DATE($B$4,12,31)))</f>
        <v/>
      </c>
      <c r="I49" s="30" t="str">
        <f aca="false">IF(A49="","",SUMIFS($P$6:$P$305,$M$6:$M$305,A49,$O$6:$O$305,"Không lương",$K$6:$K$305,"&gt;="&amp;DATE($B$4,1,1),$K$6:$K$305,"&lt;="&amp;DATE($B$4,12,31)))</f>
        <v/>
      </c>
      <c r="K49" s="20"/>
      <c r="L49" s="20"/>
      <c r="M49" s="37"/>
      <c r="N49" s="18" t="str">
        <f aca="false">IF(M49="","",IFERROR(INDEX($B$6:$B$55,MATCH(M49,$A$6:$A$55,0)),"Sai mã NV"))</f>
        <v/>
      </c>
      <c r="O49" s="19"/>
      <c r="P49" s="47"/>
      <c r="Q49" s="19"/>
    </row>
    <row r="50" customFormat="false" ht="15" hidden="false" customHeight="false" outlineLevel="0" collapsed="false">
      <c r="A50" s="37"/>
      <c r="B50" s="19"/>
      <c r="C50" s="19"/>
      <c r="D50" s="47"/>
      <c r="E50" s="47"/>
      <c r="F50" s="30" t="str">
        <f aca="false">IF(A50="","",SUMIFS($P$6:$P$305,$M$6:$M$305,A50,$O$6:$O$305,"Phép năm",$K$6:$K$305,"&gt;="&amp;DATE($B$4,1,1),$K$6:$K$305,"&lt;="&amp;DATE($B$4,12,31)))</f>
        <v/>
      </c>
      <c r="G50" s="30" t="str">
        <f aca="false">IF(A50="","",D50+E50-F50)</f>
        <v/>
      </c>
      <c r="H50" s="30" t="str">
        <f aca="false">IF(A50="","",SUMIFS($P$6:$P$305,$M$6:$M$305,A50,$O$6:$O$305,"Nghỉ ốm",$K$6:$K$305,"&gt;="&amp;DATE($B$4,1,1),$K$6:$K$305,"&lt;="&amp;DATE($B$4,12,31)))</f>
        <v/>
      </c>
      <c r="I50" s="30" t="str">
        <f aca="false">IF(A50="","",SUMIFS($P$6:$P$305,$M$6:$M$305,A50,$O$6:$O$305,"Không lương",$K$6:$K$305,"&gt;="&amp;DATE($B$4,1,1),$K$6:$K$305,"&lt;="&amp;DATE($B$4,12,31)))</f>
        <v/>
      </c>
      <c r="K50" s="20"/>
      <c r="L50" s="20"/>
      <c r="M50" s="37"/>
      <c r="N50" s="18" t="str">
        <f aca="false">IF(M50="","",IFERROR(INDEX($B$6:$B$55,MATCH(M50,$A$6:$A$55,0)),"Sai mã NV"))</f>
        <v/>
      </c>
      <c r="O50" s="19"/>
      <c r="P50" s="47"/>
      <c r="Q50" s="19"/>
    </row>
    <row r="51" customFormat="false" ht="15" hidden="false" customHeight="false" outlineLevel="0" collapsed="false">
      <c r="A51" s="37"/>
      <c r="B51" s="19"/>
      <c r="C51" s="19"/>
      <c r="D51" s="47"/>
      <c r="E51" s="47"/>
      <c r="F51" s="30" t="str">
        <f aca="false">IF(A51="","",SUMIFS($P$6:$P$305,$M$6:$M$305,A51,$O$6:$O$305,"Phép năm",$K$6:$K$305,"&gt;="&amp;DATE($B$4,1,1),$K$6:$K$305,"&lt;="&amp;DATE($B$4,12,31)))</f>
        <v/>
      </c>
      <c r="G51" s="30" t="str">
        <f aca="false">IF(A51="","",D51+E51-F51)</f>
        <v/>
      </c>
      <c r="H51" s="30" t="str">
        <f aca="false">IF(A51="","",SUMIFS($P$6:$P$305,$M$6:$M$305,A51,$O$6:$O$305,"Nghỉ ốm",$K$6:$K$305,"&gt;="&amp;DATE($B$4,1,1),$K$6:$K$305,"&lt;="&amp;DATE($B$4,12,31)))</f>
        <v/>
      </c>
      <c r="I51" s="30" t="str">
        <f aca="false">IF(A51="","",SUMIFS($P$6:$P$305,$M$6:$M$305,A51,$O$6:$O$305,"Không lương",$K$6:$K$305,"&gt;="&amp;DATE($B$4,1,1),$K$6:$K$305,"&lt;="&amp;DATE($B$4,12,31)))</f>
        <v/>
      </c>
      <c r="K51" s="20"/>
      <c r="L51" s="20"/>
      <c r="M51" s="37"/>
      <c r="N51" s="18" t="str">
        <f aca="false">IF(M51="","",IFERROR(INDEX($B$6:$B$55,MATCH(M51,$A$6:$A$55,0)),"Sai mã NV"))</f>
        <v/>
      </c>
      <c r="O51" s="19"/>
      <c r="P51" s="47"/>
      <c r="Q51" s="19"/>
    </row>
    <row r="52" customFormat="false" ht="15" hidden="false" customHeight="false" outlineLevel="0" collapsed="false">
      <c r="A52" s="37"/>
      <c r="B52" s="19"/>
      <c r="C52" s="19"/>
      <c r="D52" s="47"/>
      <c r="E52" s="47"/>
      <c r="F52" s="30" t="str">
        <f aca="false">IF(A52="","",SUMIFS($P$6:$P$305,$M$6:$M$305,A52,$O$6:$O$305,"Phép năm",$K$6:$K$305,"&gt;="&amp;DATE($B$4,1,1),$K$6:$K$305,"&lt;="&amp;DATE($B$4,12,31)))</f>
        <v/>
      </c>
      <c r="G52" s="30" t="str">
        <f aca="false">IF(A52="","",D52+E52-F52)</f>
        <v/>
      </c>
      <c r="H52" s="30" t="str">
        <f aca="false">IF(A52="","",SUMIFS($P$6:$P$305,$M$6:$M$305,A52,$O$6:$O$305,"Nghỉ ốm",$K$6:$K$305,"&gt;="&amp;DATE($B$4,1,1),$K$6:$K$305,"&lt;="&amp;DATE($B$4,12,31)))</f>
        <v/>
      </c>
      <c r="I52" s="30" t="str">
        <f aca="false">IF(A52="","",SUMIFS($P$6:$P$305,$M$6:$M$305,A52,$O$6:$O$305,"Không lương",$K$6:$K$305,"&gt;="&amp;DATE($B$4,1,1),$K$6:$K$305,"&lt;="&amp;DATE($B$4,12,31)))</f>
        <v/>
      </c>
      <c r="K52" s="20"/>
      <c r="L52" s="20"/>
      <c r="M52" s="37"/>
      <c r="N52" s="18" t="str">
        <f aca="false">IF(M52="","",IFERROR(INDEX($B$6:$B$55,MATCH(M52,$A$6:$A$55,0)),"Sai mã NV"))</f>
        <v/>
      </c>
      <c r="O52" s="19"/>
      <c r="P52" s="47"/>
      <c r="Q52" s="19"/>
    </row>
    <row r="53" customFormat="false" ht="15" hidden="false" customHeight="false" outlineLevel="0" collapsed="false">
      <c r="A53" s="37"/>
      <c r="B53" s="19"/>
      <c r="C53" s="19"/>
      <c r="D53" s="47"/>
      <c r="E53" s="47"/>
      <c r="F53" s="30" t="str">
        <f aca="false">IF(A53="","",SUMIFS($P$6:$P$305,$M$6:$M$305,A53,$O$6:$O$305,"Phép năm",$K$6:$K$305,"&gt;="&amp;DATE($B$4,1,1),$K$6:$K$305,"&lt;="&amp;DATE($B$4,12,31)))</f>
        <v/>
      </c>
      <c r="G53" s="30" t="str">
        <f aca="false">IF(A53="","",D53+E53-F53)</f>
        <v/>
      </c>
      <c r="H53" s="30" t="str">
        <f aca="false">IF(A53="","",SUMIFS($P$6:$P$305,$M$6:$M$305,A53,$O$6:$O$305,"Nghỉ ốm",$K$6:$K$305,"&gt;="&amp;DATE($B$4,1,1),$K$6:$K$305,"&lt;="&amp;DATE($B$4,12,31)))</f>
        <v/>
      </c>
      <c r="I53" s="30" t="str">
        <f aca="false">IF(A53="","",SUMIFS($P$6:$P$305,$M$6:$M$305,A53,$O$6:$O$305,"Không lương",$K$6:$K$305,"&gt;="&amp;DATE($B$4,1,1),$K$6:$K$305,"&lt;="&amp;DATE($B$4,12,31)))</f>
        <v/>
      </c>
      <c r="K53" s="20"/>
      <c r="L53" s="20"/>
      <c r="M53" s="37"/>
      <c r="N53" s="18" t="str">
        <f aca="false">IF(M53="","",IFERROR(INDEX($B$6:$B$55,MATCH(M53,$A$6:$A$55,0)),"Sai mã NV"))</f>
        <v/>
      </c>
      <c r="O53" s="19"/>
      <c r="P53" s="47"/>
      <c r="Q53" s="19"/>
    </row>
    <row r="54" customFormat="false" ht="15" hidden="false" customHeight="false" outlineLevel="0" collapsed="false">
      <c r="A54" s="37"/>
      <c r="B54" s="19"/>
      <c r="C54" s="19"/>
      <c r="D54" s="47"/>
      <c r="E54" s="47"/>
      <c r="F54" s="30" t="str">
        <f aca="false">IF(A54="","",SUMIFS($P$6:$P$305,$M$6:$M$305,A54,$O$6:$O$305,"Phép năm",$K$6:$K$305,"&gt;="&amp;DATE($B$4,1,1),$K$6:$K$305,"&lt;="&amp;DATE($B$4,12,31)))</f>
        <v/>
      </c>
      <c r="G54" s="30" t="str">
        <f aca="false">IF(A54="","",D54+E54-F54)</f>
        <v/>
      </c>
      <c r="H54" s="30" t="str">
        <f aca="false">IF(A54="","",SUMIFS($P$6:$P$305,$M$6:$M$305,A54,$O$6:$O$305,"Nghỉ ốm",$K$6:$K$305,"&gt;="&amp;DATE($B$4,1,1),$K$6:$K$305,"&lt;="&amp;DATE($B$4,12,31)))</f>
        <v/>
      </c>
      <c r="I54" s="30" t="str">
        <f aca="false">IF(A54="","",SUMIFS($P$6:$P$305,$M$6:$M$305,A54,$O$6:$O$305,"Không lương",$K$6:$K$305,"&gt;="&amp;DATE($B$4,1,1),$K$6:$K$305,"&lt;="&amp;DATE($B$4,12,31)))</f>
        <v/>
      </c>
      <c r="K54" s="20"/>
      <c r="L54" s="20"/>
      <c r="M54" s="37"/>
      <c r="N54" s="18" t="str">
        <f aca="false">IF(M54="","",IFERROR(INDEX($B$6:$B$55,MATCH(M54,$A$6:$A$55,0)),"Sai mã NV"))</f>
        <v/>
      </c>
      <c r="O54" s="19"/>
      <c r="P54" s="47"/>
      <c r="Q54" s="19"/>
    </row>
    <row r="55" customFormat="false" ht="15" hidden="false" customHeight="false" outlineLevel="0" collapsed="false">
      <c r="A55" s="37"/>
      <c r="B55" s="19"/>
      <c r="C55" s="19"/>
      <c r="D55" s="47"/>
      <c r="E55" s="47"/>
      <c r="F55" s="30" t="str">
        <f aca="false">IF(A55="","",SUMIFS($P$6:$P$305,$M$6:$M$305,A55,$O$6:$O$305,"Phép năm",$K$6:$K$305,"&gt;="&amp;DATE($B$4,1,1),$K$6:$K$305,"&lt;="&amp;DATE($B$4,12,31)))</f>
        <v/>
      </c>
      <c r="G55" s="30" t="str">
        <f aca="false">IF(A55="","",D55+E55-F55)</f>
        <v/>
      </c>
      <c r="H55" s="30" t="str">
        <f aca="false">IF(A55="","",SUMIFS($P$6:$P$305,$M$6:$M$305,A55,$O$6:$O$305,"Nghỉ ốm",$K$6:$K$305,"&gt;="&amp;DATE($B$4,1,1),$K$6:$K$305,"&lt;="&amp;DATE($B$4,12,31)))</f>
        <v/>
      </c>
      <c r="I55" s="30" t="str">
        <f aca="false">IF(A55="","",SUMIFS($P$6:$P$305,$M$6:$M$305,A55,$O$6:$O$305,"Không lương",$K$6:$K$305,"&gt;="&amp;DATE($B$4,1,1),$K$6:$K$305,"&lt;="&amp;DATE($B$4,12,31)))</f>
        <v/>
      </c>
      <c r="K55" s="20"/>
      <c r="L55" s="20"/>
      <c r="M55" s="37"/>
      <c r="N55" s="18" t="str">
        <f aca="false">IF(M55="","",IFERROR(INDEX($B$6:$B$55,MATCH(M55,$A$6:$A$55,0)),"Sai mã NV"))</f>
        <v/>
      </c>
      <c r="O55" s="19"/>
      <c r="P55" s="47"/>
      <c r="Q55" s="19"/>
    </row>
    <row r="56" customFormat="false" ht="15" hidden="false" customHeight="false" outlineLevel="0" collapsed="false">
      <c r="K56" s="20"/>
      <c r="L56" s="20"/>
      <c r="M56" s="37"/>
      <c r="N56" s="18" t="str">
        <f aca="false">IF(M56="","",IFERROR(INDEX($B$6:$B$55,MATCH(M56,$A$6:$A$55,0)),"Sai mã NV"))</f>
        <v/>
      </c>
      <c r="O56" s="19"/>
      <c r="P56" s="47"/>
      <c r="Q56" s="19"/>
    </row>
    <row r="57" customFormat="false" ht="15" hidden="false" customHeight="false" outlineLevel="0" collapsed="false">
      <c r="A57" s="27" t="s">
        <v>245</v>
      </c>
      <c r="K57" s="20"/>
      <c r="L57" s="20"/>
      <c r="M57" s="37"/>
      <c r="N57" s="18" t="str">
        <f aca="false">IF(M57="","",IFERROR(INDEX($B$6:$B$55,MATCH(M57,$A$6:$A$55,0)),"Sai mã NV"))</f>
        <v/>
      </c>
      <c r="O57" s="19"/>
      <c r="P57" s="47"/>
      <c r="Q57" s="19"/>
    </row>
    <row r="58" customFormat="false" ht="15" hidden="false" customHeight="false" outlineLevel="0" collapsed="false">
      <c r="K58" s="20"/>
      <c r="L58" s="20"/>
      <c r="M58" s="37"/>
      <c r="N58" s="18" t="str">
        <f aca="false">IF(M58="","",IFERROR(INDEX($B$6:$B$55,MATCH(M58,$A$6:$A$55,0)),"Sai mã NV"))</f>
        <v/>
      </c>
      <c r="O58" s="19"/>
      <c r="P58" s="47"/>
      <c r="Q58" s="19"/>
    </row>
    <row r="59" customFormat="false" ht="15" hidden="false" customHeight="false" outlineLevel="0" collapsed="false">
      <c r="K59" s="20"/>
      <c r="L59" s="20"/>
      <c r="M59" s="37"/>
      <c r="N59" s="18" t="str">
        <f aca="false">IF(M59="","",IFERROR(INDEX($B$6:$B$55,MATCH(M59,$A$6:$A$55,0)),"Sai mã NV"))</f>
        <v/>
      </c>
      <c r="O59" s="19"/>
      <c r="P59" s="47"/>
      <c r="Q59" s="19"/>
    </row>
    <row r="60" customFormat="false" ht="15" hidden="false" customHeight="false" outlineLevel="0" collapsed="false">
      <c r="K60" s="20"/>
      <c r="L60" s="20"/>
      <c r="M60" s="37"/>
      <c r="N60" s="18" t="str">
        <f aca="false">IF(M60="","",IFERROR(INDEX($B$6:$B$55,MATCH(M60,$A$6:$A$55,0)),"Sai mã NV"))</f>
        <v/>
      </c>
      <c r="O60" s="19"/>
      <c r="P60" s="47"/>
      <c r="Q60" s="19"/>
    </row>
    <row r="61" customFormat="false" ht="15" hidden="false" customHeight="false" outlineLevel="0" collapsed="false">
      <c r="K61" s="20"/>
      <c r="L61" s="20"/>
      <c r="M61" s="37"/>
      <c r="N61" s="18" t="str">
        <f aca="false">IF(M61="","",IFERROR(INDEX($B$6:$B$55,MATCH(M61,$A$6:$A$55,0)),"Sai mã NV"))</f>
        <v/>
      </c>
      <c r="O61" s="19"/>
      <c r="P61" s="47"/>
      <c r="Q61" s="19"/>
    </row>
    <row r="62" customFormat="false" ht="15" hidden="false" customHeight="false" outlineLevel="0" collapsed="false">
      <c r="K62" s="20"/>
      <c r="L62" s="20"/>
      <c r="M62" s="37"/>
      <c r="N62" s="18" t="str">
        <f aca="false">IF(M62="","",IFERROR(INDEX($B$6:$B$55,MATCH(M62,$A$6:$A$55,0)),"Sai mã NV"))</f>
        <v/>
      </c>
      <c r="O62" s="19"/>
      <c r="P62" s="47"/>
      <c r="Q62" s="19"/>
    </row>
    <row r="63" customFormat="false" ht="15" hidden="false" customHeight="false" outlineLevel="0" collapsed="false">
      <c r="K63" s="20"/>
      <c r="L63" s="20"/>
      <c r="M63" s="37"/>
      <c r="N63" s="18" t="str">
        <f aca="false">IF(M63="","",IFERROR(INDEX($B$6:$B$55,MATCH(M63,$A$6:$A$55,0)),"Sai mã NV"))</f>
        <v/>
      </c>
      <c r="O63" s="19"/>
      <c r="P63" s="47"/>
      <c r="Q63" s="19"/>
    </row>
    <row r="64" customFormat="false" ht="15" hidden="false" customHeight="false" outlineLevel="0" collapsed="false">
      <c r="K64" s="20"/>
      <c r="L64" s="20"/>
      <c r="M64" s="37"/>
      <c r="N64" s="18" t="str">
        <f aca="false">IF(M64="","",IFERROR(INDEX($B$6:$B$55,MATCH(M64,$A$6:$A$55,0)),"Sai mã NV"))</f>
        <v/>
      </c>
      <c r="O64" s="19"/>
      <c r="P64" s="47"/>
      <c r="Q64" s="19"/>
    </row>
    <row r="65" customFormat="false" ht="15" hidden="false" customHeight="false" outlineLevel="0" collapsed="false">
      <c r="K65" s="20"/>
      <c r="L65" s="20"/>
      <c r="M65" s="37"/>
      <c r="N65" s="18" t="str">
        <f aca="false">IF(M65="","",IFERROR(INDEX($B$6:$B$55,MATCH(M65,$A$6:$A$55,0)),"Sai mã NV"))</f>
        <v/>
      </c>
      <c r="O65" s="19"/>
      <c r="P65" s="47"/>
      <c r="Q65" s="19"/>
    </row>
    <row r="66" customFormat="false" ht="15" hidden="false" customHeight="false" outlineLevel="0" collapsed="false">
      <c r="K66" s="20"/>
      <c r="L66" s="20"/>
      <c r="M66" s="37"/>
      <c r="N66" s="18" t="str">
        <f aca="false">IF(M66="","",IFERROR(INDEX($B$6:$B$55,MATCH(M66,$A$6:$A$55,0)),"Sai mã NV"))</f>
        <v/>
      </c>
      <c r="O66" s="19"/>
      <c r="P66" s="47"/>
      <c r="Q66" s="19"/>
    </row>
    <row r="67" customFormat="false" ht="15" hidden="false" customHeight="false" outlineLevel="0" collapsed="false">
      <c r="K67" s="20"/>
      <c r="L67" s="20"/>
      <c r="M67" s="37"/>
      <c r="N67" s="18" t="str">
        <f aca="false">IF(M67="","",IFERROR(INDEX($B$6:$B$55,MATCH(M67,$A$6:$A$55,0)),"Sai mã NV"))</f>
        <v/>
      </c>
      <c r="O67" s="19"/>
      <c r="P67" s="47"/>
      <c r="Q67" s="19"/>
    </row>
    <row r="68" customFormat="false" ht="15" hidden="false" customHeight="false" outlineLevel="0" collapsed="false">
      <c r="K68" s="20"/>
      <c r="L68" s="20"/>
      <c r="M68" s="37"/>
      <c r="N68" s="18" t="str">
        <f aca="false">IF(M68="","",IFERROR(INDEX($B$6:$B$55,MATCH(M68,$A$6:$A$55,0)),"Sai mã NV"))</f>
        <v/>
      </c>
      <c r="O68" s="19"/>
      <c r="P68" s="47"/>
      <c r="Q68" s="19"/>
    </row>
    <row r="69" customFormat="false" ht="15" hidden="false" customHeight="false" outlineLevel="0" collapsed="false">
      <c r="K69" s="20"/>
      <c r="L69" s="20"/>
      <c r="M69" s="37"/>
      <c r="N69" s="18" t="str">
        <f aca="false">IF(M69="","",IFERROR(INDEX($B$6:$B$55,MATCH(M69,$A$6:$A$55,0)),"Sai mã NV"))</f>
        <v/>
      </c>
      <c r="O69" s="19"/>
      <c r="P69" s="47"/>
      <c r="Q69" s="19"/>
    </row>
    <row r="70" customFormat="false" ht="15" hidden="false" customHeight="false" outlineLevel="0" collapsed="false">
      <c r="K70" s="20"/>
      <c r="L70" s="20"/>
      <c r="M70" s="37"/>
      <c r="N70" s="18" t="str">
        <f aca="false">IF(M70="","",IFERROR(INDEX($B$6:$B$55,MATCH(M70,$A$6:$A$55,0)),"Sai mã NV"))</f>
        <v/>
      </c>
      <c r="O70" s="19"/>
      <c r="P70" s="47"/>
      <c r="Q70" s="19"/>
    </row>
    <row r="71" customFormat="false" ht="15" hidden="false" customHeight="false" outlineLevel="0" collapsed="false">
      <c r="K71" s="20"/>
      <c r="L71" s="20"/>
      <c r="M71" s="37"/>
      <c r="N71" s="18" t="str">
        <f aca="false">IF(M71="","",IFERROR(INDEX($B$6:$B$55,MATCH(M71,$A$6:$A$55,0)),"Sai mã NV"))</f>
        <v/>
      </c>
      <c r="O71" s="19"/>
      <c r="P71" s="47"/>
      <c r="Q71" s="19"/>
    </row>
    <row r="72" customFormat="false" ht="15" hidden="false" customHeight="false" outlineLevel="0" collapsed="false">
      <c r="K72" s="20"/>
      <c r="L72" s="20"/>
      <c r="M72" s="37"/>
      <c r="N72" s="18" t="str">
        <f aca="false">IF(M72="","",IFERROR(INDEX($B$6:$B$55,MATCH(M72,$A$6:$A$55,0)),"Sai mã NV"))</f>
        <v/>
      </c>
      <c r="O72" s="19"/>
      <c r="P72" s="47"/>
      <c r="Q72" s="19"/>
    </row>
    <row r="73" customFormat="false" ht="15" hidden="false" customHeight="false" outlineLevel="0" collapsed="false">
      <c r="K73" s="20"/>
      <c r="L73" s="20"/>
      <c r="M73" s="37"/>
      <c r="N73" s="18" t="str">
        <f aca="false">IF(M73="","",IFERROR(INDEX($B$6:$B$55,MATCH(M73,$A$6:$A$55,0)),"Sai mã NV"))</f>
        <v/>
      </c>
      <c r="O73" s="19"/>
      <c r="P73" s="47"/>
      <c r="Q73" s="19"/>
    </row>
    <row r="74" customFormat="false" ht="15" hidden="false" customHeight="false" outlineLevel="0" collapsed="false">
      <c r="K74" s="20"/>
      <c r="L74" s="20"/>
      <c r="M74" s="37"/>
      <c r="N74" s="18" t="str">
        <f aca="false">IF(M74="","",IFERROR(INDEX($B$6:$B$55,MATCH(M74,$A$6:$A$55,0)),"Sai mã NV"))</f>
        <v/>
      </c>
      <c r="O74" s="19"/>
      <c r="P74" s="47"/>
      <c r="Q74" s="19"/>
    </row>
    <row r="75" customFormat="false" ht="15" hidden="false" customHeight="false" outlineLevel="0" collapsed="false">
      <c r="K75" s="20"/>
      <c r="L75" s="20"/>
      <c r="M75" s="37"/>
      <c r="N75" s="18" t="str">
        <f aca="false">IF(M75="","",IFERROR(INDEX($B$6:$B$55,MATCH(M75,$A$6:$A$55,0)),"Sai mã NV"))</f>
        <v/>
      </c>
      <c r="O75" s="19"/>
      <c r="P75" s="47"/>
      <c r="Q75" s="19"/>
    </row>
    <row r="76" customFormat="false" ht="15" hidden="false" customHeight="false" outlineLevel="0" collapsed="false">
      <c r="K76" s="20"/>
      <c r="L76" s="20"/>
      <c r="M76" s="37"/>
      <c r="N76" s="18" t="str">
        <f aca="false">IF(M76="","",IFERROR(INDEX($B$6:$B$55,MATCH(M76,$A$6:$A$55,0)),"Sai mã NV"))</f>
        <v/>
      </c>
      <c r="O76" s="19"/>
      <c r="P76" s="47"/>
      <c r="Q76" s="19"/>
    </row>
    <row r="77" customFormat="false" ht="15" hidden="false" customHeight="false" outlineLevel="0" collapsed="false">
      <c r="K77" s="20"/>
      <c r="L77" s="20"/>
      <c r="M77" s="37"/>
      <c r="N77" s="18" t="str">
        <f aca="false">IF(M77="","",IFERROR(INDEX($B$6:$B$55,MATCH(M77,$A$6:$A$55,0)),"Sai mã NV"))</f>
        <v/>
      </c>
      <c r="O77" s="19"/>
      <c r="P77" s="47"/>
      <c r="Q77" s="19"/>
    </row>
    <row r="78" customFormat="false" ht="15" hidden="false" customHeight="false" outlineLevel="0" collapsed="false">
      <c r="K78" s="20"/>
      <c r="L78" s="20"/>
      <c r="M78" s="37"/>
      <c r="N78" s="18" t="str">
        <f aca="false">IF(M78="","",IFERROR(INDEX($B$6:$B$55,MATCH(M78,$A$6:$A$55,0)),"Sai mã NV"))</f>
        <v/>
      </c>
      <c r="O78" s="19"/>
      <c r="P78" s="47"/>
      <c r="Q78" s="19"/>
    </row>
    <row r="79" customFormat="false" ht="15" hidden="false" customHeight="false" outlineLevel="0" collapsed="false">
      <c r="K79" s="20"/>
      <c r="L79" s="20"/>
      <c r="M79" s="37"/>
      <c r="N79" s="18" t="str">
        <f aca="false">IF(M79="","",IFERROR(INDEX($B$6:$B$55,MATCH(M79,$A$6:$A$55,0)),"Sai mã NV"))</f>
        <v/>
      </c>
      <c r="O79" s="19"/>
      <c r="P79" s="47"/>
      <c r="Q79" s="19"/>
    </row>
    <row r="80" customFormat="false" ht="15" hidden="false" customHeight="false" outlineLevel="0" collapsed="false">
      <c r="K80" s="20"/>
      <c r="L80" s="20"/>
      <c r="M80" s="37"/>
      <c r="N80" s="18" t="str">
        <f aca="false">IF(M80="","",IFERROR(INDEX($B$6:$B$55,MATCH(M80,$A$6:$A$55,0)),"Sai mã NV"))</f>
        <v/>
      </c>
      <c r="O80" s="19"/>
      <c r="P80" s="47"/>
      <c r="Q80" s="19"/>
    </row>
    <row r="81" customFormat="false" ht="15" hidden="false" customHeight="false" outlineLevel="0" collapsed="false">
      <c r="K81" s="20"/>
      <c r="L81" s="20"/>
      <c r="M81" s="37"/>
      <c r="N81" s="18" t="str">
        <f aca="false">IF(M81="","",IFERROR(INDEX($B$6:$B$55,MATCH(M81,$A$6:$A$55,0)),"Sai mã NV"))</f>
        <v/>
      </c>
      <c r="O81" s="19"/>
      <c r="P81" s="47"/>
      <c r="Q81" s="19"/>
    </row>
    <row r="82" customFormat="false" ht="15" hidden="false" customHeight="false" outlineLevel="0" collapsed="false">
      <c r="K82" s="20"/>
      <c r="L82" s="20"/>
      <c r="M82" s="37"/>
      <c r="N82" s="18" t="str">
        <f aca="false">IF(M82="","",IFERROR(INDEX($B$6:$B$55,MATCH(M82,$A$6:$A$55,0)),"Sai mã NV"))</f>
        <v/>
      </c>
      <c r="O82" s="19"/>
      <c r="P82" s="47"/>
      <c r="Q82" s="19"/>
    </row>
    <row r="83" customFormat="false" ht="15" hidden="false" customHeight="false" outlineLevel="0" collapsed="false">
      <c r="K83" s="20"/>
      <c r="L83" s="20"/>
      <c r="M83" s="37"/>
      <c r="N83" s="18" t="str">
        <f aca="false">IF(M83="","",IFERROR(INDEX($B$6:$B$55,MATCH(M83,$A$6:$A$55,0)),"Sai mã NV"))</f>
        <v/>
      </c>
      <c r="O83" s="19"/>
      <c r="P83" s="47"/>
      <c r="Q83" s="19"/>
    </row>
    <row r="84" customFormat="false" ht="15" hidden="false" customHeight="false" outlineLevel="0" collapsed="false">
      <c r="K84" s="20"/>
      <c r="L84" s="20"/>
      <c r="M84" s="37"/>
      <c r="N84" s="18" t="str">
        <f aca="false">IF(M84="","",IFERROR(INDEX($B$6:$B$55,MATCH(M84,$A$6:$A$55,0)),"Sai mã NV"))</f>
        <v/>
      </c>
      <c r="O84" s="19"/>
      <c r="P84" s="47"/>
      <c r="Q84" s="19"/>
    </row>
    <row r="85" customFormat="false" ht="15" hidden="false" customHeight="false" outlineLevel="0" collapsed="false">
      <c r="K85" s="20"/>
      <c r="L85" s="20"/>
      <c r="M85" s="37"/>
      <c r="N85" s="18" t="str">
        <f aca="false">IF(M85="","",IFERROR(INDEX($B$6:$B$55,MATCH(M85,$A$6:$A$55,0)),"Sai mã NV"))</f>
        <v/>
      </c>
      <c r="O85" s="19"/>
      <c r="P85" s="47"/>
      <c r="Q85" s="19"/>
    </row>
    <row r="86" customFormat="false" ht="15" hidden="false" customHeight="false" outlineLevel="0" collapsed="false">
      <c r="K86" s="20"/>
      <c r="L86" s="20"/>
      <c r="M86" s="37"/>
      <c r="N86" s="18" t="str">
        <f aca="false">IF(M86="","",IFERROR(INDEX($B$6:$B$55,MATCH(M86,$A$6:$A$55,0)),"Sai mã NV"))</f>
        <v/>
      </c>
      <c r="O86" s="19"/>
      <c r="P86" s="47"/>
      <c r="Q86" s="19"/>
    </row>
    <row r="87" customFormat="false" ht="15" hidden="false" customHeight="false" outlineLevel="0" collapsed="false">
      <c r="K87" s="20"/>
      <c r="L87" s="20"/>
      <c r="M87" s="37"/>
      <c r="N87" s="18" t="str">
        <f aca="false">IF(M87="","",IFERROR(INDEX($B$6:$B$55,MATCH(M87,$A$6:$A$55,0)),"Sai mã NV"))</f>
        <v/>
      </c>
      <c r="O87" s="19"/>
      <c r="P87" s="47"/>
      <c r="Q87" s="19"/>
    </row>
    <row r="88" customFormat="false" ht="15" hidden="false" customHeight="false" outlineLevel="0" collapsed="false">
      <c r="K88" s="20"/>
      <c r="L88" s="20"/>
      <c r="M88" s="37"/>
      <c r="N88" s="18" t="str">
        <f aca="false">IF(M88="","",IFERROR(INDEX($B$6:$B$55,MATCH(M88,$A$6:$A$55,0)),"Sai mã NV"))</f>
        <v/>
      </c>
      <c r="O88" s="19"/>
      <c r="P88" s="47"/>
      <c r="Q88" s="19"/>
    </row>
    <row r="89" customFormat="false" ht="15" hidden="false" customHeight="false" outlineLevel="0" collapsed="false">
      <c r="K89" s="20"/>
      <c r="L89" s="20"/>
      <c r="M89" s="37"/>
      <c r="N89" s="18" t="str">
        <f aca="false">IF(M89="","",IFERROR(INDEX($B$6:$B$55,MATCH(M89,$A$6:$A$55,0)),"Sai mã NV"))</f>
        <v/>
      </c>
      <c r="O89" s="19"/>
      <c r="P89" s="47"/>
      <c r="Q89" s="19"/>
    </row>
    <row r="90" customFormat="false" ht="15" hidden="false" customHeight="false" outlineLevel="0" collapsed="false">
      <c r="K90" s="20"/>
      <c r="L90" s="20"/>
      <c r="M90" s="37"/>
      <c r="N90" s="18" t="str">
        <f aca="false">IF(M90="","",IFERROR(INDEX($B$6:$B$55,MATCH(M90,$A$6:$A$55,0)),"Sai mã NV"))</f>
        <v/>
      </c>
      <c r="O90" s="19"/>
      <c r="P90" s="47"/>
      <c r="Q90" s="19"/>
    </row>
    <row r="91" customFormat="false" ht="15" hidden="false" customHeight="false" outlineLevel="0" collapsed="false">
      <c r="K91" s="20"/>
      <c r="L91" s="20"/>
      <c r="M91" s="37"/>
      <c r="N91" s="18" t="str">
        <f aca="false">IF(M91="","",IFERROR(INDEX($B$6:$B$55,MATCH(M91,$A$6:$A$55,0)),"Sai mã NV"))</f>
        <v/>
      </c>
      <c r="O91" s="19"/>
      <c r="P91" s="47"/>
      <c r="Q91" s="19"/>
    </row>
    <row r="92" customFormat="false" ht="15" hidden="false" customHeight="false" outlineLevel="0" collapsed="false">
      <c r="K92" s="20"/>
      <c r="L92" s="20"/>
      <c r="M92" s="37"/>
      <c r="N92" s="18" t="str">
        <f aca="false">IF(M92="","",IFERROR(INDEX($B$6:$B$55,MATCH(M92,$A$6:$A$55,0)),"Sai mã NV"))</f>
        <v/>
      </c>
      <c r="O92" s="19"/>
      <c r="P92" s="47"/>
      <c r="Q92" s="19"/>
    </row>
    <row r="93" customFormat="false" ht="15" hidden="false" customHeight="false" outlineLevel="0" collapsed="false">
      <c r="K93" s="20"/>
      <c r="L93" s="20"/>
      <c r="M93" s="37"/>
      <c r="N93" s="18" t="str">
        <f aca="false">IF(M93="","",IFERROR(INDEX($B$6:$B$55,MATCH(M93,$A$6:$A$55,0)),"Sai mã NV"))</f>
        <v/>
      </c>
      <c r="O93" s="19"/>
      <c r="P93" s="47"/>
      <c r="Q93" s="19"/>
    </row>
    <row r="94" customFormat="false" ht="15" hidden="false" customHeight="false" outlineLevel="0" collapsed="false">
      <c r="K94" s="20"/>
      <c r="L94" s="20"/>
      <c r="M94" s="37"/>
      <c r="N94" s="18" t="str">
        <f aca="false">IF(M94="","",IFERROR(INDEX($B$6:$B$55,MATCH(M94,$A$6:$A$55,0)),"Sai mã NV"))</f>
        <v/>
      </c>
      <c r="O94" s="19"/>
      <c r="P94" s="47"/>
      <c r="Q94" s="19"/>
    </row>
    <row r="95" customFormat="false" ht="15" hidden="false" customHeight="false" outlineLevel="0" collapsed="false">
      <c r="K95" s="20"/>
      <c r="L95" s="20"/>
      <c r="M95" s="37"/>
      <c r="N95" s="18" t="str">
        <f aca="false">IF(M95="","",IFERROR(INDEX($B$6:$B$55,MATCH(M95,$A$6:$A$55,0)),"Sai mã NV"))</f>
        <v/>
      </c>
      <c r="O95" s="19"/>
      <c r="P95" s="47"/>
      <c r="Q95" s="19"/>
    </row>
    <row r="96" customFormat="false" ht="15" hidden="false" customHeight="false" outlineLevel="0" collapsed="false">
      <c r="K96" s="20"/>
      <c r="L96" s="20"/>
      <c r="M96" s="37"/>
      <c r="N96" s="18" t="str">
        <f aca="false">IF(M96="","",IFERROR(INDEX($B$6:$B$55,MATCH(M96,$A$6:$A$55,0)),"Sai mã NV"))</f>
        <v/>
      </c>
      <c r="O96" s="19"/>
      <c r="P96" s="47"/>
      <c r="Q96" s="19"/>
    </row>
    <row r="97" customFormat="false" ht="15" hidden="false" customHeight="false" outlineLevel="0" collapsed="false">
      <c r="K97" s="20"/>
      <c r="L97" s="20"/>
      <c r="M97" s="37"/>
      <c r="N97" s="18" t="str">
        <f aca="false">IF(M97="","",IFERROR(INDEX($B$6:$B$55,MATCH(M97,$A$6:$A$55,0)),"Sai mã NV"))</f>
        <v/>
      </c>
      <c r="O97" s="19"/>
      <c r="P97" s="47"/>
      <c r="Q97" s="19"/>
    </row>
    <row r="98" customFormat="false" ht="15" hidden="false" customHeight="false" outlineLevel="0" collapsed="false">
      <c r="K98" s="20"/>
      <c r="L98" s="20"/>
      <c r="M98" s="37"/>
      <c r="N98" s="18" t="str">
        <f aca="false">IF(M98="","",IFERROR(INDEX($B$6:$B$55,MATCH(M98,$A$6:$A$55,0)),"Sai mã NV"))</f>
        <v/>
      </c>
      <c r="O98" s="19"/>
      <c r="P98" s="47"/>
      <c r="Q98" s="19"/>
    </row>
    <row r="99" customFormat="false" ht="15" hidden="false" customHeight="false" outlineLevel="0" collapsed="false">
      <c r="K99" s="20"/>
      <c r="L99" s="20"/>
      <c r="M99" s="37"/>
      <c r="N99" s="18" t="str">
        <f aca="false">IF(M99="","",IFERROR(INDEX($B$6:$B$55,MATCH(M99,$A$6:$A$55,0)),"Sai mã NV"))</f>
        <v/>
      </c>
      <c r="O99" s="19"/>
      <c r="P99" s="47"/>
      <c r="Q99" s="19"/>
    </row>
    <row r="100" customFormat="false" ht="15" hidden="false" customHeight="false" outlineLevel="0" collapsed="false">
      <c r="K100" s="20"/>
      <c r="L100" s="20"/>
      <c r="M100" s="37"/>
      <c r="N100" s="18" t="str">
        <f aca="false">IF(M100="","",IFERROR(INDEX($B$6:$B$55,MATCH(M100,$A$6:$A$55,0)),"Sai mã NV"))</f>
        <v/>
      </c>
      <c r="O100" s="19"/>
      <c r="P100" s="47"/>
      <c r="Q100" s="19"/>
    </row>
    <row r="101" customFormat="false" ht="15" hidden="false" customHeight="false" outlineLevel="0" collapsed="false">
      <c r="K101" s="20"/>
      <c r="L101" s="20"/>
      <c r="M101" s="37"/>
      <c r="N101" s="18" t="str">
        <f aca="false">IF(M101="","",IFERROR(INDEX($B$6:$B$55,MATCH(M101,$A$6:$A$55,0)),"Sai mã NV"))</f>
        <v/>
      </c>
      <c r="O101" s="19"/>
      <c r="P101" s="47"/>
      <c r="Q101" s="19"/>
    </row>
    <row r="102" customFormat="false" ht="15" hidden="false" customHeight="false" outlineLevel="0" collapsed="false">
      <c r="K102" s="20"/>
      <c r="L102" s="20"/>
      <c r="M102" s="37"/>
      <c r="N102" s="18" t="str">
        <f aca="false">IF(M102="","",IFERROR(INDEX($B$6:$B$55,MATCH(M102,$A$6:$A$55,0)),"Sai mã NV"))</f>
        <v/>
      </c>
      <c r="O102" s="19"/>
      <c r="P102" s="47"/>
      <c r="Q102" s="19"/>
    </row>
    <row r="103" customFormat="false" ht="15" hidden="false" customHeight="false" outlineLevel="0" collapsed="false">
      <c r="K103" s="20"/>
      <c r="L103" s="20"/>
      <c r="M103" s="37"/>
      <c r="N103" s="18" t="str">
        <f aca="false">IF(M103="","",IFERROR(INDEX($B$6:$B$55,MATCH(M103,$A$6:$A$55,0)),"Sai mã NV"))</f>
        <v/>
      </c>
      <c r="O103" s="19"/>
      <c r="P103" s="47"/>
      <c r="Q103" s="19"/>
    </row>
    <row r="104" customFormat="false" ht="15" hidden="false" customHeight="false" outlineLevel="0" collapsed="false">
      <c r="K104" s="20"/>
      <c r="L104" s="20"/>
      <c r="M104" s="37"/>
      <c r="N104" s="18" t="str">
        <f aca="false">IF(M104="","",IFERROR(INDEX($B$6:$B$55,MATCH(M104,$A$6:$A$55,0)),"Sai mã NV"))</f>
        <v/>
      </c>
      <c r="O104" s="19"/>
      <c r="P104" s="47"/>
      <c r="Q104" s="19"/>
    </row>
    <row r="105" customFormat="false" ht="15" hidden="false" customHeight="false" outlineLevel="0" collapsed="false">
      <c r="K105" s="20"/>
      <c r="L105" s="20"/>
      <c r="M105" s="37"/>
      <c r="N105" s="18" t="str">
        <f aca="false">IF(M105="","",IFERROR(INDEX($B$6:$B$55,MATCH(M105,$A$6:$A$55,0)),"Sai mã NV"))</f>
        <v/>
      </c>
      <c r="O105" s="19"/>
      <c r="P105" s="47"/>
      <c r="Q105" s="19"/>
    </row>
    <row r="106" customFormat="false" ht="15" hidden="false" customHeight="false" outlineLevel="0" collapsed="false">
      <c r="K106" s="20"/>
      <c r="L106" s="20"/>
      <c r="M106" s="37"/>
      <c r="N106" s="18" t="str">
        <f aca="false">IF(M106="","",IFERROR(INDEX($B$6:$B$55,MATCH(M106,$A$6:$A$55,0)),"Sai mã NV"))</f>
        <v/>
      </c>
      <c r="O106" s="19"/>
      <c r="P106" s="47"/>
      <c r="Q106" s="19"/>
    </row>
    <row r="107" customFormat="false" ht="15" hidden="false" customHeight="false" outlineLevel="0" collapsed="false">
      <c r="K107" s="20"/>
      <c r="L107" s="20"/>
      <c r="M107" s="37"/>
      <c r="N107" s="18" t="str">
        <f aca="false">IF(M107="","",IFERROR(INDEX($B$6:$B$55,MATCH(M107,$A$6:$A$55,0)),"Sai mã NV"))</f>
        <v/>
      </c>
      <c r="O107" s="19"/>
      <c r="P107" s="47"/>
      <c r="Q107" s="19"/>
    </row>
    <row r="108" customFormat="false" ht="15" hidden="false" customHeight="false" outlineLevel="0" collapsed="false">
      <c r="K108" s="20"/>
      <c r="L108" s="20"/>
      <c r="M108" s="37"/>
      <c r="N108" s="18" t="str">
        <f aca="false">IF(M108="","",IFERROR(INDEX($B$6:$B$55,MATCH(M108,$A$6:$A$55,0)),"Sai mã NV"))</f>
        <v/>
      </c>
      <c r="O108" s="19"/>
      <c r="P108" s="47"/>
      <c r="Q108" s="19"/>
    </row>
    <row r="109" customFormat="false" ht="15" hidden="false" customHeight="false" outlineLevel="0" collapsed="false">
      <c r="K109" s="20"/>
      <c r="L109" s="20"/>
      <c r="M109" s="37"/>
      <c r="N109" s="18" t="str">
        <f aca="false">IF(M109="","",IFERROR(INDEX($B$6:$B$55,MATCH(M109,$A$6:$A$55,0)),"Sai mã NV"))</f>
        <v/>
      </c>
      <c r="O109" s="19"/>
      <c r="P109" s="47"/>
      <c r="Q109" s="19"/>
    </row>
    <row r="110" customFormat="false" ht="15" hidden="false" customHeight="false" outlineLevel="0" collapsed="false">
      <c r="K110" s="20"/>
      <c r="L110" s="20"/>
      <c r="M110" s="37"/>
      <c r="N110" s="18" t="str">
        <f aca="false">IF(M110="","",IFERROR(INDEX($B$6:$B$55,MATCH(M110,$A$6:$A$55,0)),"Sai mã NV"))</f>
        <v/>
      </c>
      <c r="O110" s="19"/>
      <c r="P110" s="47"/>
      <c r="Q110" s="19"/>
    </row>
    <row r="111" customFormat="false" ht="15" hidden="false" customHeight="false" outlineLevel="0" collapsed="false">
      <c r="K111" s="20"/>
      <c r="L111" s="20"/>
      <c r="M111" s="37"/>
      <c r="N111" s="18" t="str">
        <f aca="false">IF(M111="","",IFERROR(INDEX($B$6:$B$55,MATCH(M111,$A$6:$A$55,0)),"Sai mã NV"))</f>
        <v/>
      </c>
      <c r="O111" s="19"/>
      <c r="P111" s="47"/>
      <c r="Q111" s="19"/>
    </row>
    <row r="112" customFormat="false" ht="15" hidden="false" customHeight="false" outlineLevel="0" collapsed="false">
      <c r="K112" s="20"/>
      <c r="L112" s="20"/>
      <c r="M112" s="37"/>
      <c r="N112" s="18" t="str">
        <f aca="false">IF(M112="","",IFERROR(INDEX($B$6:$B$55,MATCH(M112,$A$6:$A$55,0)),"Sai mã NV"))</f>
        <v/>
      </c>
      <c r="O112" s="19"/>
      <c r="P112" s="47"/>
      <c r="Q112" s="19"/>
    </row>
    <row r="113" customFormat="false" ht="15" hidden="false" customHeight="false" outlineLevel="0" collapsed="false">
      <c r="K113" s="20"/>
      <c r="L113" s="20"/>
      <c r="M113" s="37"/>
      <c r="N113" s="18" t="str">
        <f aca="false">IF(M113="","",IFERROR(INDEX($B$6:$B$55,MATCH(M113,$A$6:$A$55,0)),"Sai mã NV"))</f>
        <v/>
      </c>
      <c r="O113" s="19"/>
      <c r="P113" s="47"/>
      <c r="Q113" s="19"/>
    </row>
    <row r="114" customFormat="false" ht="15" hidden="false" customHeight="false" outlineLevel="0" collapsed="false">
      <c r="K114" s="20"/>
      <c r="L114" s="20"/>
      <c r="M114" s="37"/>
      <c r="N114" s="18" t="str">
        <f aca="false">IF(M114="","",IFERROR(INDEX($B$6:$B$55,MATCH(M114,$A$6:$A$55,0)),"Sai mã NV"))</f>
        <v/>
      </c>
      <c r="O114" s="19"/>
      <c r="P114" s="47"/>
      <c r="Q114" s="19"/>
    </row>
    <row r="115" customFormat="false" ht="15" hidden="false" customHeight="false" outlineLevel="0" collapsed="false">
      <c r="K115" s="20"/>
      <c r="L115" s="20"/>
      <c r="M115" s="37"/>
      <c r="N115" s="18" t="str">
        <f aca="false">IF(M115="","",IFERROR(INDEX($B$6:$B$55,MATCH(M115,$A$6:$A$55,0)),"Sai mã NV"))</f>
        <v/>
      </c>
      <c r="O115" s="19"/>
      <c r="P115" s="47"/>
      <c r="Q115" s="19"/>
    </row>
    <row r="116" customFormat="false" ht="15" hidden="false" customHeight="false" outlineLevel="0" collapsed="false">
      <c r="K116" s="20"/>
      <c r="L116" s="20"/>
      <c r="M116" s="37"/>
      <c r="N116" s="18" t="str">
        <f aca="false">IF(M116="","",IFERROR(INDEX($B$6:$B$55,MATCH(M116,$A$6:$A$55,0)),"Sai mã NV"))</f>
        <v/>
      </c>
      <c r="O116" s="19"/>
      <c r="P116" s="47"/>
      <c r="Q116" s="19"/>
    </row>
    <row r="117" customFormat="false" ht="15" hidden="false" customHeight="false" outlineLevel="0" collapsed="false">
      <c r="K117" s="20"/>
      <c r="L117" s="20"/>
      <c r="M117" s="37"/>
      <c r="N117" s="18" t="str">
        <f aca="false">IF(M117="","",IFERROR(INDEX($B$6:$B$55,MATCH(M117,$A$6:$A$55,0)),"Sai mã NV"))</f>
        <v/>
      </c>
      <c r="O117" s="19"/>
      <c r="P117" s="47"/>
      <c r="Q117" s="19"/>
    </row>
    <row r="118" customFormat="false" ht="15" hidden="false" customHeight="false" outlineLevel="0" collapsed="false">
      <c r="K118" s="20"/>
      <c r="L118" s="20"/>
      <c r="M118" s="37"/>
      <c r="N118" s="18" t="str">
        <f aca="false">IF(M118="","",IFERROR(INDEX($B$6:$B$55,MATCH(M118,$A$6:$A$55,0)),"Sai mã NV"))</f>
        <v/>
      </c>
      <c r="O118" s="19"/>
      <c r="P118" s="47"/>
      <c r="Q118" s="19"/>
    </row>
    <row r="119" customFormat="false" ht="15" hidden="false" customHeight="false" outlineLevel="0" collapsed="false">
      <c r="K119" s="20"/>
      <c r="L119" s="20"/>
      <c r="M119" s="37"/>
      <c r="N119" s="18" t="str">
        <f aca="false">IF(M119="","",IFERROR(INDEX($B$6:$B$55,MATCH(M119,$A$6:$A$55,0)),"Sai mã NV"))</f>
        <v/>
      </c>
      <c r="O119" s="19"/>
      <c r="P119" s="47"/>
      <c r="Q119" s="19"/>
    </row>
    <row r="120" customFormat="false" ht="15" hidden="false" customHeight="false" outlineLevel="0" collapsed="false">
      <c r="K120" s="20"/>
      <c r="L120" s="20"/>
      <c r="M120" s="37"/>
      <c r="N120" s="18" t="str">
        <f aca="false">IF(M120="","",IFERROR(INDEX($B$6:$B$55,MATCH(M120,$A$6:$A$55,0)),"Sai mã NV"))</f>
        <v/>
      </c>
      <c r="O120" s="19"/>
      <c r="P120" s="47"/>
      <c r="Q120" s="19"/>
    </row>
    <row r="121" customFormat="false" ht="15" hidden="false" customHeight="false" outlineLevel="0" collapsed="false">
      <c r="K121" s="20"/>
      <c r="L121" s="20"/>
      <c r="M121" s="37"/>
      <c r="N121" s="18" t="str">
        <f aca="false">IF(M121="","",IFERROR(INDEX($B$6:$B$55,MATCH(M121,$A$6:$A$55,0)),"Sai mã NV"))</f>
        <v/>
      </c>
      <c r="O121" s="19"/>
      <c r="P121" s="47"/>
      <c r="Q121" s="19"/>
    </row>
    <row r="122" customFormat="false" ht="15" hidden="false" customHeight="false" outlineLevel="0" collapsed="false">
      <c r="K122" s="20"/>
      <c r="L122" s="20"/>
      <c r="M122" s="37"/>
      <c r="N122" s="18" t="str">
        <f aca="false">IF(M122="","",IFERROR(INDEX($B$6:$B$55,MATCH(M122,$A$6:$A$55,0)),"Sai mã NV"))</f>
        <v/>
      </c>
      <c r="O122" s="19"/>
      <c r="P122" s="47"/>
      <c r="Q122" s="19"/>
    </row>
    <row r="123" customFormat="false" ht="15" hidden="false" customHeight="false" outlineLevel="0" collapsed="false">
      <c r="K123" s="20"/>
      <c r="L123" s="20"/>
      <c r="M123" s="37"/>
      <c r="N123" s="18" t="str">
        <f aca="false">IF(M123="","",IFERROR(INDEX($B$6:$B$55,MATCH(M123,$A$6:$A$55,0)),"Sai mã NV"))</f>
        <v/>
      </c>
      <c r="O123" s="19"/>
      <c r="P123" s="47"/>
      <c r="Q123" s="19"/>
    </row>
    <row r="124" customFormat="false" ht="15" hidden="false" customHeight="false" outlineLevel="0" collapsed="false">
      <c r="K124" s="20"/>
      <c r="L124" s="20"/>
      <c r="M124" s="37"/>
      <c r="N124" s="18" t="str">
        <f aca="false">IF(M124="","",IFERROR(INDEX($B$6:$B$55,MATCH(M124,$A$6:$A$55,0)),"Sai mã NV"))</f>
        <v/>
      </c>
      <c r="O124" s="19"/>
      <c r="P124" s="47"/>
      <c r="Q124" s="19"/>
    </row>
    <row r="125" customFormat="false" ht="15" hidden="false" customHeight="false" outlineLevel="0" collapsed="false">
      <c r="K125" s="20"/>
      <c r="L125" s="20"/>
      <c r="M125" s="37"/>
      <c r="N125" s="18" t="str">
        <f aca="false">IF(M125="","",IFERROR(INDEX($B$6:$B$55,MATCH(M125,$A$6:$A$55,0)),"Sai mã NV"))</f>
        <v/>
      </c>
      <c r="O125" s="19"/>
      <c r="P125" s="47"/>
      <c r="Q125" s="19"/>
    </row>
    <row r="126" customFormat="false" ht="15" hidden="false" customHeight="false" outlineLevel="0" collapsed="false">
      <c r="K126" s="20"/>
      <c r="L126" s="20"/>
      <c r="M126" s="37"/>
      <c r="N126" s="18" t="str">
        <f aca="false">IF(M126="","",IFERROR(INDEX($B$6:$B$55,MATCH(M126,$A$6:$A$55,0)),"Sai mã NV"))</f>
        <v/>
      </c>
      <c r="O126" s="19"/>
      <c r="P126" s="47"/>
      <c r="Q126" s="19"/>
    </row>
    <row r="127" customFormat="false" ht="15" hidden="false" customHeight="false" outlineLevel="0" collapsed="false">
      <c r="K127" s="20"/>
      <c r="L127" s="20"/>
      <c r="M127" s="37"/>
      <c r="N127" s="18" t="str">
        <f aca="false">IF(M127="","",IFERROR(INDEX($B$6:$B$55,MATCH(M127,$A$6:$A$55,0)),"Sai mã NV"))</f>
        <v/>
      </c>
      <c r="O127" s="19"/>
      <c r="P127" s="47"/>
      <c r="Q127" s="19"/>
    </row>
    <row r="128" customFormat="false" ht="15" hidden="false" customHeight="false" outlineLevel="0" collapsed="false">
      <c r="K128" s="20"/>
      <c r="L128" s="20"/>
      <c r="M128" s="37"/>
      <c r="N128" s="18" t="str">
        <f aca="false">IF(M128="","",IFERROR(INDEX($B$6:$B$55,MATCH(M128,$A$6:$A$55,0)),"Sai mã NV"))</f>
        <v/>
      </c>
      <c r="O128" s="19"/>
      <c r="P128" s="47"/>
      <c r="Q128" s="19"/>
    </row>
    <row r="129" customFormat="false" ht="15" hidden="false" customHeight="false" outlineLevel="0" collapsed="false">
      <c r="K129" s="20"/>
      <c r="L129" s="20"/>
      <c r="M129" s="37"/>
      <c r="N129" s="18" t="str">
        <f aca="false">IF(M129="","",IFERROR(INDEX($B$6:$B$55,MATCH(M129,$A$6:$A$55,0)),"Sai mã NV"))</f>
        <v/>
      </c>
      <c r="O129" s="19"/>
      <c r="P129" s="47"/>
      <c r="Q129" s="19"/>
    </row>
    <row r="130" customFormat="false" ht="15" hidden="false" customHeight="false" outlineLevel="0" collapsed="false">
      <c r="K130" s="20"/>
      <c r="L130" s="20"/>
      <c r="M130" s="37"/>
      <c r="N130" s="18" t="str">
        <f aca="false">IF(M130="","",IFERROR(INDEX($B$6:$B$55,MATCH(M130,$A$6:$A$55,0)),"Sai mã NV"))</f>
        <v/>
      </c>
      <c r="O130" s="19"/>
      <c r="P130" s="47"/>
      <c r="Q130" s="19"/>
    </row>
    <row r="131" customFormat="false" ht="15" hidden="false" customHeight="false" outlineLevel="0" collapsed="false">
      <c r="K131" s="20"/>
      <c r="L131" s="20"/>
      <c r="M131" s="37"/>
      <c r="N131" s="18" t="str">
        <f aca="false">IF(M131="","",IFERROR(INDEX($B$6:$B$55,MATCH(M131,$A$6:$A$55,0)),"Sai mã NV"))</f>
        <v/>
      </c>
      <c r="O131" s="19"/>
      <c r="P131" s="47"/>
      <c r="Q131" s="19"/>
    </row>
    <row r="132" customFormat="false" ht="15" hidden="false" customHeight="false" outlineLevel="0" collapsed="false">
      <c r="K132" s="20"/>
      <c r="L132" s="20"/>
      <c r="M132" s="37"/>
      <c r="N132" s="18" t="str">
        <f aca="false">IF(M132="","",IFERROR(INDEX($B$6:$B$55,MATCH(M132,$A$6:$A$55,0)),"Sai mã NV"))</f>
        <v/>
      </c>
      <c r="O132" s="19"/>
      <c r="P132" s="47"/>
      <c r="Q132" s="19"/>
    </row>
    <row r="133" customFormat="false" ht="15" hidden="false" customHeight="false" outlineLevel="0" collapsed="false">
      <c r="K133" s="20"/>
      <c r="L133" s="20"/>
      <c r="M133" s="37"/>
      <c r="N133" s="18" t="str">
        <f aca="false">IF(M133="","",IFERROR(INDEX($B$6:$B$55,MATCH(M133,$A$6:$A$55,0)),"Sai mã NV"))</f>
        <v/>
      </c>
      <c r="O133" s="19"/>
      <c r="P133" s="47"/>
      <c r="Q133" s="19"/>
    </row>
    <row r="134" customFormat="false" ht="15" hidden="false" customHeight="false" outlineLevel="0" collapsed="false">
      <c r="K134" s="20"/>
      <c r="L134" s="20"/>
      <c r="M134" s="37"/>
      <c r="N134" s="18" t="str">
        <f aca="false">IF(M134="","",IFERROR(INDEX($B$6:$B$55,MATCH(M134,$A$6:$A$55,0)),"Sai mã NV"))</f>
        <v/>
      </c>
      <c r="O134" s="19"/>
      <c r="P134" s="47"/>
      <c r="Q134" s="19"/>
    </row>
    <row r="135" customFormat="false" ht="15" hidden="false" customHeight="false" outlineLevel="0" collapsed="false">
      <c r="K135" s="20"/>
      <c r="L135" s="20"/>
      <c r="M135" s="37"/>
      <c r="N135" s="18" t="str">
        <f aca="false">IF(M135="","",IFERROR(INDEX($B$6:$B$55,MATCH(M135,$A$6:$A$55,0)),"Sai mã NV"))</f>
        <v/>
      </c>
      <c r="O135" s="19"/>
      <c r="P135" s="47"/>
      <c r="Q135" s="19"/>
    </row>
    <row r="136" customFormat="false" ht="15" hidden="false" customHeight="false" outlineLevel="0" collapsed="false">
      <c r="K136" s="20"/>
      <c r="L136" s="20"/>
      <c r="M136" s="37"/>
      <c r="N136" s="18" t="str">
        <f aca="false">IF(M136="","",IFERROR(INDEX($B$6:$B$55,MATCH(M136,$A$6:$A$55,0)),"Sai mã NV"))</f>
        <v/>
      </c>
      <c r="O136" s="19"/>
      <c r="P136" s="47"/>
      <c r="Q136" s="19"/>
    </row>
    <row r="137" customFormat="false" ht="15" hidden="false" customHeight="false" outlineLevel="0" collapsed="false">
      <c r="K137" s="20"/>
      <c r="L137" s="20"/>
      <c r="M137" s="37"/>
      <c r="N137" s="18" t="str">
        <f aca="false">IF(M137="","",IFERROR(INDEX($B$6:$B$55,MATCH(M137,$A$6:$A$55,0)),"Sai mã NV"))</f>
        <v/>
      </c>
      <c r="O137" s="19"/>
      <c r="P137" s="47"/>
      <c r="Q137" s="19"/>
    </row>
    <row r="138" customFormat="false" ht="15" hidden="false" customHeight="false" outlineLevel="0" collapsed="false">
      <c r="K138" s="20"/>
      <c r="L138" s="20"/>
      <c r="M138" s="37"/>
      <c r="N138" s="18" t="str">
        <f aca="false">IF(M138="","",IFERROR(INDEX($B$6:$B$55,MATCH(M138,$A$6:$A$55,0)),"Sai mã NV"))</f>
        <v/>
      </c>
      <c r="O138" s="19"/>
      <c r="P138" s="47"/>
      <c r="Q138" s="19"/>
    </row>
    <row r="139" customFormat="false" ht="15" hidden="false" customHeight="false" outlineLevel="0" collapsed="false">
      <c r="K139" s="20"/>
      <c r="L139" s="20"/>
      <c r="M139" s="37"/>
      <c r="N139" s="18" t="str">
        <f aca="false">IF(M139="","",IFERROR(INDEX($B$6:$B$55,MATCH(M139,$A$6:$A$55,0)),"Sai mã NV"))</f>
        <v/>
      </c>
      <c r="O139" s="19"/>
      <c r="P139" s="47"/>
      <c r="Q139" s="19"/>
    </row>
    <row r="140" customFormat="false" ht="15" hidden="false" customHeight="false" outlineLevel="0" collapsed="false">
      <c r="K140" s="20"/>
      <c r="L140" s="20"/>
      <c r="M140" s="37"/>
      <c r="N140" s="18" t="str">
        <f aca="false">IF(M140="","",IFERROR(INDEX($B$6:$B$55,MATCH(M140,$A$6:$A$55,0)),"Sai mã NV"))</f>
        <v/>
      </c>
      <c r="O140" s="19"/>
      <c r="P140" s="47"/>
      <c r="Q140" s="19"/>
    </row>
    <row r="141" customFormat="false" ht="15" hidden="false" customHeight="false" outlineLevel="0" collapsed="false">
      <c r="K141" s="20"/>
      <c r="L141" s="20"/>
      <c r="M141" s="37"/>
      <c r="N141" s="18" t="str">
        <f aca="false">IF(M141="","",IFERROR(INDEX($B$6:$B$55,MATCH(M141,$A$6:$A$55,0)),"Sai mã NV"))</f>
        <v/>
      </c>
      <c r="O141" s="19"/>
      <c r="P141" s="47"/>
      <c r="Q141" s="19"/>
    </row>
    <row r="142" customFormat="false" ht="15" hidden="false" customHeight="false" outlineLevel="0" collapsed="false">
      <c r="K142" s="20"/>
      <c r="L142" s="20"/>
      <c r="M142" s="37"/>
      <c r="N142" s="18" t="str">
        <f aca="false">IF(M142="","",IFERROR(INDEX($B$6:$B$55,MATCH(M142,$A$6:$A$55,0)),"Sai mã NV"))</f>
        <v/>
      </c>
      <c r="O142" s="19"/>
      <c r="P142" s="47"/>
      <c r="Q142" s="19"/>
    </row>
    <row r="143" customFormat="false" ht="15" hidden="false" customHeight="false" outlineLevel="0" collapsed="false">
      <c r="K143" s="20"/>
      <c r="L143" s="20"/>
      <c r="M143" s="37"/>
      <c r="N143" s="18" t="str">
        <f aca="false">IF(M143="","",IFERROR(INDEX($B$6:$B$55,MATCH(M143,$A$6:$A$55,0)),"Sai mã NV"))</f>
        <v/>
      </c>
      <c r="O143" s="19"/>
      <c r="P143" s="47"/>
      <c r="Q143" s="19"/>
    </row>
    <row r="144" customFormat="false" ht="15" hidden="false" customHeight="false" outlineLevel="0" collapsed="false">
      <c r="K144" s="20"/>
      <c r="L144" s="20"/>
      <c r="M144" s="37"/>
      <c r="N144" s="18" t="str">
        <f aca="false">IF(M144="","",IFERROR(INDEX($B$6:$B$55,MATCH(M144,$A$6:$A$55,0)),"Sai mã NV"))</f>
        <v/>
      </c>
      <c r="O144" s="19"/>
      <c r="P144" s="47"/>
      <c r="Q144" s="19"/>
    </row>
    <row r="145" customFormat="false" ht="15" hidden="false" customHeight="false" outlineLevel="0" collapsed="false">
      <c r="K145" s="20"/>
      <c r="L145" s="20"/>
      <c r="M145" s="37"/>
      <c r="N145" s="18" t="str">
        <f aca="false">IF(M145="","",IFERROR(INDEX($B$6:$B$55,MATCH(M145,$A$6:$A$55,0)),"Sai mã NV"))</f>
        <v/>
      </c>
      <c r="O145" s="19"/>
      <c r="P145" s="47"/>
      <c r="Q145" s="19"/>
    </row>
    <row r="146" customFormat="false" ht="15" hidden="false" customHeight="false" outlineLevel="0" collapsed="false">
      <c r="K146" s="20"/>
      <c r="L146" s="20"/>
      <c r="M146" s="37"/>
      <c r="N146" s="18" t="str">
        <f aca="false">IF(M146="","",IFERROR(INDEX($B$6:$B$55,MATCH(M146,$A$6:$A$55,0)),"Sai mã NV"))</f>
        <v/>
      </c>
      <c r="O146" s="19"/>
      <c r="P146" s="47"/>
      <c r="Q146" s="19"/>
    </row>
    <row r="147" customFormat="false" ht="15" hidden="false" customHeight="false" outlineLevel="0" collapsed="false">
      <c r="K147" s="20"/>
      <c r="L147" s="20"/>
      <c r="M147" s="37"/>
      <c r="N147" s="18" t="str">
        <f aca="false">IF(M147="","",IFERROR(INDEX($B$6:$B$55,MATCH(M147,$A$6:$A$55,0)),"Sai mã NV"))</f>
        <v/>
      </c>
      <c r="O147" s="19"/>
      <c r="P147" s="47"/>
      <c r="Q147" s="19"/>
    </row>
    <row r="148" customFormat="false" ht="15" hidden="false" customHeight="false" outlineLevel="0" collapsed="false">
      <c r="K148" s="20"/>
      <c r="L148" s="20"/>
      <c r="M148" s="37"/>
      <c r="N148" s="18" t="str">
        <f aca="false">IF(M148="","",IFERROR(INDEX($B$6:$B$55,MATCH(M148,$A$6:$A$55,0)),"Sai mã NV"))</f>
        <v/>
      </c>
      <c r="O148" s="19"/>
      <c r="P148" s="47"/>
      <c r="Q148" s="19"/>
    </row>
    <row r="149" customFormat="false" ht="15" hidden="false" customHeight="false" outlineLevel="0" collapsed="false">
      <c r="K149" s="20"/>
      <c r="L149" s="20"/>
      <c r="M149" s="37"/>
      <c r="N149" s="18" t="str">
        <f aca="false">IF(M149="","",IFERROR(INDEX($B$6:$B$55,MATCH(M149,$A$6:$A$55,0)),"Sai mã NV"))</f>
        <v/>
      </c>
      <c r="O149" s="19"/>
      <c r="P149" s="47"/>
      <c r="Q149" s="19"/>
    </row>
    <row r="150" customFormat="false" ht="15" hidden="false" customHeight="false" outlineLevel="0" collapsed="false">
      <c r="K150" s="20"/>
      <c r="L150" s="20"/>
      <c r="M150" s="37"/>
      <c r="N150" s="18" t="str">
        <f aca="false">IF(M150="","",IFERROR(INDEX($B$6:$B$55,MATCH(M150,$A$6:$A$55,0)),"Sai mã NV"))</f>
        <v/>
      </c>
      <c r="O150" s="19"/>
      <c r="P150" s="47"/>
      <c r="Q150" s="19"/>
    </row>
    <row r="151" customFormat="false" ht="15" hidden="false" customHeight="false" outlineLevel="0" collapsed="false">
      <c r="K151" s="20"/>
      <c r="L151" s="20"/>
      <c r="M151" s="37"/>
      <c r="N151" s="18" t="str">
        <f aca="false">IF(M151="","",IFERROR(INDEX($B$6:$B$55,MATCH(M151,$A$6:$A$55,0)),"Sai mã NV"))</f>
        <v/>
      </c>
      <c r="O151" s="19"/>
      <c r="P151" s="47"/>
      <c r="Q151" s="19"/>
    </row>
    <row r="152" customFormat="false" ht="15" hidden="false" customHeight="false" outlineLevel="0" collapsed="false">
      <c r="K152" s="20"/>
      <c r="L152" s="20"/>
      <c r="M152" s="37"/>
      <c r="N152" s="18" t="str">
        <f aca="false">IF(M152="","",IFERROR(INDEX($B$6:$B$55,MATCH(M152,$A$6:$A$55,0)),"Sai mã NV"))</f>
        <v/>
      </c>
      <c r="O152" s="19"/>
      <c r="P152" s="47"/>
      <c r="Q152" s="19"/>
    </row>
    <row r="153" customFormat="false" ht="15" hidden="false" customHeight="false" outlineLevel="0" collapsed="false">
      <c r="K153" s="20"/>
      <c r="L153" s="20"/>
      <c r="M153" s="37"/>
      <c r="N153" s="18" t="str">
        <f aca="false">IF(M153="","",IFERROR(INDEX($B$6:$B$55,MATCH(M153,$A$6:$A$55,0)),"Sai mã NV"))</f>
        <v/>
      </c>
      <c r="O153" s="19"/>
      <c r="P153" s="47"/>
      <c r="Q153" s="19"/>
    </row>
    <row r="154" customFormat="false" ht="15" hidden="false" customHeight="false" outlineLevel="0" collapsed="false">
      <c r="K154" s="20"/>
      <c r="L154" s="20"/>
      <c r="M154" s="37"/>
      <c r="N154" s="18" t="str">
        <f aca="false">IF(M154="","",IFERROR(INDEX($B$6:$B$55,MATCH(M154,$A$6:$A$55,0)),"Sai mã NV"))</f>
        <v/>
      </c>
      <c r="O154" s="19"/>
      <c r="P154" s="47"/>
      <c r="Q154" s="19"/>
    </row>
    <row r="155" customFormat="false" ht="15" hidden="false" customHeight="false" outlineLevel="0" collapsed="false">
      <c r="K155" s="20"/>
      <c r="L155" s="20"/>
      <c r="M155" s="37"/>
      <c r="N155" s="18" t="str">
        <f aca="false">IF(M155="","",IFERROR(INDEX($B$6:$B$55,MATCH(M155,$A$6:$A$55,0)),"Sai mã NV"))</f>
        <v/>
      </c>
      <c r="O155" s="19"/>
      <c r="P155" s="47"/>
      <c r="Q155" s="19"/>
    </row>
    <row r="156" customFormat="false" ht="15" hidden="false" customHeight="false" outlineLevel="0" collapsed="false">
      <c r="K156" s="20"/>
      <c r="L156" s="20"/>
      <c r="M156" s="37"/>
      <c r="N156" s="18" t="str">
        <f aca="false">IF(M156="","",IFERROR(INDEX($B$6:$B$55,MATCH(M156,$A$6:$A$55,0)),"Sai mã NV"))</f>
        <v/>
      </c>
      <c r="O156" s="19"/>
      <c r="P156" s="47"/>
      <c r="Q156" s="19"/>
    </row>
    <row r="157" customFormat="false" ht="15" hidden="false" customHeight="false" outlineLevel="0" collapsed="false">
      <c r="K157" s="20"/>
      <c r="L157" s="20"/>
      <c r="M157" s="37"/>
      <c r="N157" s="18" t="str">
        <f aca="false">IF(M157="","",IFERROR(INDEX($B$6:$B$55,MATCH(M157,$A$6:$A$55,0)),"Sai mã NV"))</f>
        <v/>
      </c>
      <c r="O157" s="19"/>
      <c r="P157" s="47"/>
      <c r="Q157" s="19"/>
    </row>
    <row r="158" customFormat="false" ht="15" hidden="false" customHeight="false" outlineLevel="0" collapsed="false">
      <c r="K158" s="20"/>
      <c r="L158" s="20"/>
      <c r="M158" s="37"/>
      <c r="N158" s="18" t="str">
        <f aca="false">IF(M158="","",IFERROR(INDEX($B$6:$B$55,MATCH(M158,$A$6:$A$55,0)),"Sai mã NV"))</f>
        <v/>
      </c>
      <c r="O158" s="19"/>
      <c r="P158" s="47"/>
      <c r="Q158" s="19"/>
    </row>
    <row r="159" customFormat="false" ht="15" hidden="false" customHeight="false" outlineLevel="0" collapsed="false">
      <c r="K159" s="20"/>
      <c r="L159" s="20"/>
      <c r="M159" s="37"/>
      <c r="N159" s="18" t="str">
        <f aca="false">IF(M159="","",IFERROR(INDEX($B$6:$B$55,MATCH(M159,$A$6:$A$55,0)),"Sai mã NV"))</f>
        <v/>
      </c>
      <c r="O159" s="19"/>
      <c r="P159" s="47"/>
      <c r="Q159" s="19"/>
    </row>
    <row r="160" customFormat="false" ht="15" hidden="false" customHeight="false" outlineLevel="0" collapsed="false">
      <c r="K160" s="20"/>
      <c r="L160" s="20"/>
      <c r="M160" s="37"/>
      <c r="N160" s="18" t="str">
        <f aca="false">IF(M160="","",IFERROR(INDEX($B$6:$B$55,MATCH(M160,$A$6:$A$55,0)),"Sai mã NV"))</f>
        <v/>
      </c>
      <c r="O160" s="19"/>
      <c r="P160" s="47"/>
      <c r="Q160" s="19"/>
    </row>
    <row r="161" customFormat="false" ht="15" hidden="false" customHeight="false" outlineLevel="0" collapsed="false">
      <c r="K161" s="20"/>
      <c r="L161" s="20"/>
      <c r="M161" s="37"/>
      <c r="N161" s="18" t="str">
        <f aca="false">IF(M161="","",IFERROR(INDEX($B$6:$B$55,MATCH(M161,$A$6:$A$55,0)),"Sai mã NV"))</f>
        <v/>
      </c>
      <c r="O161" s="19"/>
      <c r="P161" s="47"/>
      <c r="Q161" s="19"/>
    </row>
    <row r="162" customFormat="false" ht="15" hidden="false" customHeight="false" outlineLevel="0" collapsed="false">
      <c r="K162" s="20"/>
      <c r="L162" s="20"/>
      <c r="M162" s="37"/>
      <c r="N162" s="18" t="str">
        <f aca="false">IF(M162="","",IFERROR(INDEX($B$6:$B$55,MATCH(M162,$A$6:$A$55,0)),"Sai mã NV"))</f>
        <v/>
      </c>
      <c r="O162" s="19"/>
      <c r="P162" s="47"/>
      <c r="Q162" s="19"/>
    </row>
    <row r="163" customFormat="false" ht="15" hidden="false" customHeight="false" outlineLevel="0" collapsed="false">
      <c r="K163" s="20"/>
      <c r="L163" s="20"/>
      <c r="M163" s="37"/>
      <c r="N163" s="18" t="str">
        <f aca="false">IF(M163="","",IFERROR(INDEX($B$6:$B$55,MATCH(M163,$A$6:$A$55,0)),"Sai mã NV"))</f>
        <v/>
      </c>
      <c r="O163" s="19"/>
      <c r="P163" s="47"/>
      <c r="Q163" s="19"/>
    </row>
    <row r="164" customFormat="false" ht="15" hidden="false" customHeight="false" outlineLevel="0" collapsed="false">
      <c r="K164" s="20"/>
      <c r="L164" s="20"/>
      <c r="M164" s="37"/>
      <c r="N164" s="18" t="str">
        <f aca="false">IF(M164="","",IFERROR(INDEX($B$6:$B$55,MATCH(M164,$A$6:$A$55,0)),"Sai mã NV"))</f>
        <v/>
      </c>
      <c r="O164" s="19"/>
      <c r="P164" s="47"/>
      <c r="Q164" s="19"/>
    </row>
    <row r="165" customFormat="false" ht="15" hidden="false" customHeight="false" outlineLevel="0" collapsed="false">
      <c r="K165" s="20"/>
      <c r="L165" s="20"/>
      <c r="M165" s="37"/>
      <c r="N165" s="18" t="str">
        <f aca="false">IF(M165="","",IFERROR(INDEX($B$6:$B$55,MATCH(M165,$A$6:$A$55,0)),"Sai mã NV"))</f>
        <v/>
      </c>
      <c r="O165" s="19"/>
      <c r="P165" s="47"/>
      <c r="Q165" s="19"/>
    </row>
    <row r="166" customFormat="false" ht="15" hidden="false" customHeight="false" outlineLevel="0" collapsed="false">
      <c r="K166" s="20"/>
      <c r="L166" s="20"/>
      <c r="M166" s="37"/>
      <c r="N166" s="18" t="str">
        <f aca="false">IF(M166="","",IFERROR(INDEX($B$6:$B$55,MATCH(M166,$A$6:$A$55,0)),"Sai mã NV"))</f>
        <v/>
      </c>
      <c r="O166" s="19"/>
      <c r="P166" s="47"/>
      <c r="Q166" s="19"/>
    </row>
    <row r="167" customFormat="false" ht="15" hidden="false" customHeight="false" outlineLevel="0" collapsed="false">
      <c r="K167" s="20"/>
      <c r="L167" s="20"/>
      <c r="M167" s="37"/>
      <c r="N167" s="18" t="str">
        <f aca="false">IF(M167="","",IFERROR(INDEX($B$6:$B$55,MATCH(M167,$A$6:$A$55,0)),"Sai mã NV"))</f>
        <v/>
      </c>
      <c r="O167" s="19"/>
      <c r="P167" s="47"/>
      <c r="Q167" s="19"/>
    </row>
    <row r="168" customFormat="false" ht="15" hidden="false" customHeight="false" outlineLevel="0" collapsed="false">
      <c r="K168" s="20"/>
      <c r="L168" s="20"/>
      <c r="M168" s="37"/>
      <c r="N168" s="18" t="str">
        <f aca="false">IF(M168="","",IFERROR(INDEX($B$6:$B$55,MATCH(M168,$A$6:$A$55,0)),"Sai mã NV"))</f>
        <v/>
      </c>
      <c r="O168" s="19"/>
      <c r="P168" s="47"/>
      <c r="Q168" s="19"/>
    </row>
    <row r="169" customFormat="false" ht="15" hidden="false" customHeight="false" outlineLevel="0" collapsed="false">
      <c r="K169" s="20"/>
      <c r="L169" s="20"/>
      <c r="M169" s="37"/>
      <c r="N169" s="18" t="str">
        <f aca="false">IF(M169="","",IFERROR(INDEX($B$6:$B$55,MATCH(M169,$A$6:$A$55,0)),"Sai mã NV"))</f>
        <v/>
      </c>
      <c r="O169" s="19"/>
      <c r="P169" s="47"/>
      <c r="Q169" s="19"/>
    </row>
    <row r="170" customFormat="false" ht="15" hidden="false" customHeight="false" outlineLevel="0" collapsed="false">
      <c r="K170" s="20"/>
      <c r="L170" s="20"/>
      <c r="M170" s="37"/>
      <c r="N170" s="18" t="str">
        <f aca="false">IF(M170="","",IFERROR(INDEX($B$6:$B$55,MATCH(M170,$A$6:$A$55,0)),"Sai mã NV"))</f>
        <v/>
      </c>
      <c r="O170" s="19"/>
      <c r="P170" s="47"/>
      <c r="Q170" s="19"/>
    </row>
    <row r="171" customFormat="false" ht="15" hidden="false" customHeight="false" outlineLevel="0" collapsed="false">
      <c r="K171" s="20"/>
      <c r="L171" s="20"/>
      <c r="M171" s="37"/>
      <c r="N171" s="18" t="str">
        <f aca="false">IF(M171="","",IFERROR(INDEX($B$6:$B$55,MATCH(M171,$A$6:$A$55,0)),"Sai mã NV"))</f>
        <v/>
      </c>
      <c r="O171" s="19"/>
      <c r="P171" s="47"/>
      <c r="Q171" s="19"/>
    </row>
    <row r="172" customFormat="false" ht="15" hidden="false" customHeight="false" outlineLevel="0" collapsed="false">
      <c r="K172" s="20"/>
      <c r="L172" s="20"/>
      <c r="M172" s="37"/>
      <c r="N172" s="18" t="str">
        <f aca="false">IF(M172="","",IFERROR(INDEX($B$6:$B$55,MATCH(M172,$A$6:$A$55,0)),"Sai mã NV"))</f>
        <v/>
      </c>
      <c r="O172" s="19"/>
      <c r="P172" s="47"/>
      <c r="Q172" s="19"/>
    </row>
    <row r="173" customFormat="false" ht="15" hidden="false" customHeight="false" outlineLevel="0" collapsed="false">
      <c r="K173" s="20"/>
      <c r="L173" s="20"/>
      <c r="M173" s="37"/>
      <c r="N173" s="18" t="str">
        <f aca="false">IF(M173="","",IFERROR(INDEX($B$6:$B$55,MATCH(M173,$A$6:$A$55,0)),"Sai mã NV"))</f>
        <v/>
      </c>
      <c r="O173" s="19"/>
      <c r="P173" s="47"/>
      <c r="Q173" s="19"/>
    </row>
    <row r="174" customFormat="false" ht="15" hidden="false" customHeight="false" outlineLevel="0" collapsed="false">
      <c r="K174" s="20"/>
      <c r="L174" s="20"/>
      <c r="M174" s="37"/>
      <c r="N174" s="18" t="str">
        <f aca="false">IF(M174="","",IFERROR(INDEX($B$6:$B$55,MATCH(M174,$A$6:$A$55,0)),"Sai mã NV"))</f>
        <v/>
      </c>
      <c r="O174" s="19"/>
      <c r="P174" s="47"/>
      <c r="Q174" s="19"/>
    </row>
    <row r="175" customFormat="false" ht="15" hidden="false" customHeight="false" outlineLevel="0" collapsed="false">
      <c r="K175" s="20"/>
      <c r="L175" s="20"/>
      <c r="M175" s="37"/>
      <c r="N175" s="18" t="str">
        <f aca="false">IF(M175="","",IFERROR(INDEX($B$6:$B$55,MATCH(M175,$A$6:$A$55,0)),"Sai mã NV"))</f>
        <v/>
      </c>
      <c r="O175" s="19"/>
      <c r="P175" s="47"/>
      <c r="Q175" s="19"/>
    </row>
    <row r="176" customFormat="false" ht="15" hidden="false" customHeight="false" outlineLevel="0" collapsed="false">
      <c r="K176" s="20"/>
      <c r="L176" s="20"/>
      <c r="M176" s="37"/>
      <c r="N176" s="18" t="str">
        <f aca="false">IF(M176="","",IFERROR(INDEX($B$6:$B$55,MATCH(M176,$A$6:$A$55,0)),"Sai mã NV"))</f>
        <v/>
      </c>
      <c r="O176" s="19"/>
      <c r="P176" s="47"/>
      <c r="Q176" s="19"/>
    </row>
    <row r="177" customFormat="false" ht="15" hidden="false" customHeight="false" outlineLevel="0" collapsed="false">
      <c r="K177" s="20"/>
      <c r="L177" s="20"/>
      <c r="M177" s="37"/>
      <c r="N177" s="18" t="str">
        <f aca="false">IF(M177="","",IFERROR(INDEX($B$6:$B$55,MATCH(M177,$A$6:$A$55,0)),"Sai mã NV"))</f>
        <v/>
      </c>
      <c r="O177" s="19"/>
      <c r="P177" s="47"/>
      <c r="Q177" s="19"/>
    </row>
    <row r="178" customFormat="false" ht="15" hidden="false" customHeight="false" outlineLevel="0" collapsed="false">
      <c r="K178" s="20"/>
      <c r="L178" s="20"/>
      <c r="M178" s="37"/>
      <c r="N178" s="18" t="str">
        <f aca="false">IF(M178="","",IFERROR(INDEX($B$6:$B$55,MATCH(M178,$A$6:$A$55,0)),"Sai mã NV"))</f>
        <v/>
      </c>
      <c r="O178" s="19"/>
      <c r="P178" s="47"/>
      <c r="Q178" s="19"/>
    </row>
    <row r="179" customFormat="false" ht="15" hidden="false" customHeight="false" outlineLevel="0" collapsed="false">
      <c r="K179" s="20"/>
      <c r="L179" s="20"/>
      <c r="M179" s="37"/>
      <c r="N179" s="18" t="str">
        <f aca="false">IF(M179="","",IFERROR(INDEX($B$6:$B$55,MATCH(M179,$A$6:$A$55,0)),"Sai mã NV"))</f>
        <v/>
      </c>
      <c r="O179" s="19"/>
      <c r="P179" s="47"/>
      <c r="Q179" s="19"/>
    </row>
    <row r="180" customFormat="false" ht="15" hidden="false" customHeight="false" outlineLevel="0" collapsed="false">
      <c r="K180" s="20"/>
      <c r="L180" s="20"/>
      <c r="M180" s="37"/>
      <c r="N180" s="18" t="str">
        <f aca="false">IF(M180="","",IFERROR(INDEX($B$6:$B$55,MATCH(M180,$A$6:$A$55,0)),"Sai mã NV"))</f>
        <v/>
      </c>
      <c r="O180" s="19"/>
      <c r="P180" s="47"/>
      <c r="Q180" s="19"/>
    </row>
    <row r="181" customFormat="false" ht="15" hidden="false" customHeight="false" outlineLevel="0" collapsed="false">
      <c r="K181" s="20"/>
      <c r="L181" s="20"/>
      <c r="M181" s="37"/>
      <c r="N181" s="18" t="str">
        <f aca="false">IF(M181="","",IFERROR(INDEX($B$6:$B$55,MATCH(M181,$A$6:$A$55,0)),"Sai mã NV"))</f>
        <v/>
      </c>
      <c r="O181" s="19"/>
      <c r="P181" s="47"/>
      <c r="Q181" s="19"/>
    </row>
    <row r="182" customFormat="false" ht="15" hidden="false" customHeight="false" outlineLevel="0" collapsed="false">
      <c r="K182" s="20"/>
      <c r="L182" s="20"/>
      <c r="M182" s="37"/>
      <c r="N182" s="18" t="str">
        <f aca="false">IF(M182="","",IFERROR(INDEX($B$6:$B$55,MATCH(M182,$A$6:$A$55,0)),"Sai mã NV"))</f>
        <v/>
      </c>
      <c r="O182" s="19"/>
      <c r="P182" s="47"/>
      <c r="Q182" s="19"/>
    </row>
    <row r="183" customFormat="false" ht="15" hidden="false" customHeight="false" outlineLevel="0" collapsed="false">
      <c r="K183" s="20"/>
      <c r="L183" s="20"/>
      <c r="M183" s="37"/>
      <c r="N183" s="18" t="str">
        <f aca="false">IF(M183="","",IFERROR(INDEX($B$6:$B$55,MATCH(M183,$A$6:$A$55,0)),"Sai mã NV"))</f>
        <v/>
      </c>
      <c r="O183" s="19"/>
      <c r="P183" s="47"/>
      <c r="Q183" s="19"/>
    </row>
    <row r="184" customFormat="false" ht="15" hidden="false" customHeight="false" outlineLevel="0" collapsed="false">
      <c r="K184" s="20"/>
      <c r="L184" s="20"/>
      <c r="M184" s="37"/>
      <c r="N184" s="18" t="str">
        <f aca="false">IF(M184="","",IFERROR(INDEX($B$6:$B$55,MATCH(M184,$A$6:$A$55,0)),"Sai mã NV"))</f>
        <v/>
      </c>
      <c r="O184" s="19"/>
      <c r="P184" s="47"/>
      <c r="Q184" s="19"/>
    </row>
    <row r="185" customFormat="false" ht="15" hidden="false" customHeight="false" outlineLevel="0" collapsed="false">
      <c r="K185" s="20"/>
      <c r="L185" s="20"/>
      <c r="M185" s="37"/>
      <c r="N185" s="18" t="str">
        <f aca="false">IF(M185="","",IFERROR(INDEX($B$6:$B$55,MATCH(M185,$A$6:$A$55,0)),"Sai mã NV"))</f>
        <v/>
      </c>
      <c r="O185" s="19"/>
      <c r="P185" s="47"/>
      <c r="Q185" s="19"/>
    </row>
    <row r="186" customFormat="false" ht="15" hidden="false" customHeight="false" outlineLevel="0" collapsed="false">
      <c r="K186" s="20"/>
      <c r="L186" s="20"/>
      <c r="M186" s="37"/>
      <c r="N186" s="18" t="str">
        <f aca="false">IF(M186="","",IFERROR(INDEX($B$6:$B$55,MATCH(M186,$A$6:$A$55,0)),"Sai mã NV"))</f>
        <v/>
      </c>
      <c r="O186" s="19"/>
      <c r="P186" s="47"/>
      <c r="Q186" s="19"/>
    </row>
    <row r="187" customFormat="false" ht="15" hidden="false" customHeight="false" outlineLevel="0" collapsed="false">
      <c r="K187" s="20"/>
      <c r="L187" s="20"/>
      <c r="M187" s="37"/>
      <c r="N187" s="18" t="str">
        <f aca="false">IF(M187="","",IFERROR(INDEX($B$6:$B$55,MATCH(M187,$A$6:$A$55,0)),"Sai mã NV"))</f>
        <v/>
      </c>
      <c r="O187" s="19"/>
      <c r="P187" s="47"/>
      <c r="Q187" s="19"/>
    </row>
    <row r="188" customFormat="false" ht="15" hidden="false" customHeight="false" outlineLevel="0" collapsed="false">
      <c r="K188" s="20"/>
      <c r="L188" s="20"/>
      <c r="M188" s="37"/>
      <c r="N188" s="18" t="str">
        <f aca="false">IF(M188="","",IFERROR(INDEX($B$6:$B$55,MATCH(M188,$A$6:$A$55,0)),"Sai mã NV"))</f>
        <v/>
      </c>
      <c r="O188" s="19"/>
      <c r="P188" s="47"/>
      <c r="Q188" s="19"/>
    </row>
    <row r="189" customFormat="false" ht="15" hidden="false" customHeight="false" outlineLevel="0" collapsed="false">
      <c r="K189" s="20"/>
      <c r="L189" s="20"/>
      <c r="M189" s="37"/>
      <c r="N189" s="18" t="str">
        <f aca="false">IF(M189="","",IFERROR(INDEX($B$6:$B$55,MATCH(M189,$A$6:$A$55,0)),"Sai mã NV"))</f>
        <v/>
      </c>
      <c r="O189" s="19"/>
      <c r="P189" s="47"/>
      <c r="Q189" s="19"/>
    </row>
    <row r="190" customFormat="false" ht="15" hidden="false" customHeight="false" outlineLevel="0" collapsed="false">
      <c r="K190" s="20"/>
      <c r="L190" s="20"/>
      <c r="M190" s="37"/>
      <c r="N190" s="18" t="str">
        <f aca="false">IF(M190="","",IFERROR(INDEX($B$6:$B$55,MATCH(M190,$A$6:$A$55,0)),"Sai mã NV"))</f>
        <v/>
      </c>
      <c r="O190" s="19"/>
      <c r="P190" s="47"/>
      <c r="Q190" s="19"/>
    </row>
    <row r="191" customFormat="false" ht="15" hidden="false" customHeight="false" outlineLevel="0" collapsed="false">
      <c r="K191" s="20"/>
      <c r="L191" s="20"/>
      <c r="M191" s="37"/>
      <c r="N191" s="18" t="str">
        <f aca="false">IF(M191="","",IFERROR(INDEX($B$6:$B$55,MATCH(M191,$A$6:$A$55,0)),"Sai mã NV"))</f>
        <v/>
      </c>
      <c r="O191" s="19"/>
      <c r="P191" s="47"/>
      <c r="Q191" s="19"/>
    </row>
    <row r="192" customFormat="false" ht="15" hidden="false" customHeight="false" outlineLevel="0" collapsed="false">
      <c r="K192" s="20"/>
      <c r="L192" s="20"/>
      <c r="M192" s="37"/>
      <c r="N192" s="18" t="str">
        <f aca="false">IF(M192="","",IFERROR(INDEX($B$6:$B$55,MATCH(M192,$A$6:$A$55,0)),"Sai mã NV"))</f>
        <v/>
      </c>
      <c r="O192" s="19"/>
      <c r="P192" s="47"/>
      <c r="Q192" s="19"/>
    </row>
    <row r="193" customFormat="false" ht="15" hidden="false" customHeight="false" outlineLevel="0" collapsed="false">
      <c r="K193" s="20"/>
      <c r="L193" s="20"/>
      <c r="M193" s="37"/>
      <c r="N193" s="18" t="str">
        <f aca="false">IF(M193="","",IFERROR(INDEX($B$6:$B$55,MATCH(M193,$A$6:$A$55,0)),"Sai mã NV"))</f>
        <v/>
      </c>
      <c r="O193" s="19"/>
      <c r="P193" s="47"/>
      <c r="Q193" s="19"/>
    </row>
    <row r="194" customFormat="false" ht="15" hidden="false" customHeight="false" outlineLevel="0" collapsed="false">
      <c r="K194" s="20"/>
      <c r="L194" s="20"/>
      <c r="M194" s="37"/>
      <c r="N194" s="18" t="str">
        <f aca="false">IF(M194="","",IFERROR(INDEX($B$6:$B$55,MATCH(M194,$A$6:$A$55,0)),"Sai mã NV"))</f>
        <v/>
      </c>
      <c r="O194" s="19"/>
      <c r="P194" s="47"/>
      <c r="Q194" s="19"/>
    </row>
    <row r="195" customFormat="false" ht="15" hidden="false" customHeight="false" outlineLevel="0" collapsed="false">
      <c r="K195" s="20"/>
      <c r="L195" s="20"/>
      <c r="M195" s="37"/>
      <c r="N195" s="18" t="str">
        <f aca="false">IF(M195="","",IFERROR(INDEX($B$6:$B$55,MATCH(M195,$A$6:$A$55,0)),"Sai mã NV"))</f>
        <v/>
      </c>
      <c r="O195" s="19"/>
      <c r="P195" s="47"/>
      <c r="Q195" s="19"/>
    </row>
    <row r="196" customFormat="false" ht="15" hidden="false" customHeight="false" outlineLevel="0" collapsed="false">
      <c r="K196" s="20"/>
      <c r="L196" s="20"/>
      <c r="M196" s="37"/>
      <c r="N196" s="18" t="str">
        <f aca="false">IF(M196="","",IFERROR(INDEX($B$6:$B$55,MATCH(M196,$A$6:$A$55,0)),"Sai mã NV"))</f>
        <v/>
      </c>
      <c r="O196" s="19"/>
      <c r="P196" s="47"/>
      <c r="Q196" s="19"/>
    </row>
    <row r="197" customFormat="false" ht="15" hidden="false" customHeight="false" outlineLevel="0" collapsed="false">
      <c r="K197" s="20"/>
      <c r="L197" s="20"/>
      <c r="M197" s="37"/>
      <c r="N197" s="18" t="str">
        <f aca="false">IF(M197="","",IFERROR(INDEX($B$6:$B$55,MATCH(M197,$A$6:$A$55,0)),"Sai mã NV"))</f>
        <v/>
      </c>
      <c r="O197" s="19"/>
      <c r="P197" s="47"/>
      <c r="Q197" s="19"/>
    </row>
    <row r="198" customFormat="false" ht="15" hidden="false" customHeight="false" outlineLevel="0" collapsed="false">
      <c r="K198" s="20"/>
      <c r="L198" s="20"/>
      <c r="M198" s="37"/>
      <c r="N198" s="18" t="str">
        <f aca="false">IF(M198="","",IFERROR(INDEX($B$6:$B$55,MATCH(M198,$A$6:$A$55,0)),"Sai mã NV"))</f>
        <v/>
      </c>
      <c r="O198" s="19"/>
      <c r="P198" s="47"/>
      <c r="Q198" s="19"/>
    </row>
    <row r="199" customFormat="false" ht="15" hidden="false" customHeight="false" outlineLevel="0" collapsed="false">
      <c r="K199" s="20"/>
      <c r="L199" s="20"/>
      <c r="M199" s="37"/>
      <c r="N199" s="18" t="str">
        <f aca="false">IF(M199="","",IFERROR(INDEX($B$6:$B$55,MATCH(M199,$A$6:$A$55,0)),"Sai mã NV"))</f>
        <v/>
      </c>
      <c r="O199" s="19"/>
      <c r="P199" s="47"/>
      <c r="Q199" s="19"/>
    </row>
    <row r="200" customFormat="false" ht="15" hidden="false" customHeight="false" outlineLevel="0" collapsed="false">
      <c r="K200" s="20"/>
      <c r="L200" s="20"/>
      <c r="M200" s="37"/>
      <c r="N200" s="18" t="str">
        <f aca="false">IF(M200="","",IFERROR(INDEX($B$6:$B$55,MATCH(M200,$A$6:$A$55,0)),"Sai mã NV"))</f>
        <v/>
      </c>
      <c r="O200" s="19"/>
      <c r="P200" s="47"/>
      <c r="Q200" s="19"/>
    </row>
    <row r="201" customFormat="false" ht="15" hidden="false" customHeight="false" outlineLevel="0" collapsed="false">
      <c r="K201" s="20"/>
      <c r="L201" s="20"/>
      <c r="M201" s="37"/>
      <c r="N201" s="18" t="str">
        <f aca="false">IF(M201="","",IFERROR(INDEX($B$6:$B$55,MATCH(M201,$A$6:$A$55,0)),"Sai mã NV"))</f>
        <v/>
      </c>
      <c r="O201" s="19"/>
      <c r="P201" s="47"/>
      <c r="Q201" s="19"/>
    </row>
    <row r="202" customFormat="false" ht="15" hidden="false" customHeight="false" outlineLevel="0" collapsed="false">
      <c r="K202" s="20"/>
      <c r="L202" s="20"/>
      <c r="M202" s="37"/>
      <c r="N202" s="18" t="str">
        <f aca="false">IF(M202="","",IFERROR(INDEX($B$6:$B$55,MATCH(M202,$A$6:$A$55,0)),"Sai mã NV"))</f>
        <v/>
      </c>
      <c r="O202" s="19"/>
      <c r="P202" s="47"/>
      <c r="Q202" s="19"/>
    </row>
    <row r="203" customFormat="false" ht="15" hidden="false" customHeight="false" outlineLevel="0" collapsed="false">
      <c r="K203" s="20"/>
      <c r="L203" s="20"/>
      <c r="M203" s="37"/>
      <c r="N203" s="18" t="str">
        <f aca="false">IF(M203="","",IFERROR(INDEX($B$6:$B$55,MATCH(M203,$A$6:$A$55,0)),"Sai mã NV"))</f>
        <v/>
      </c>
      <c r="O203" s="19"/>
      <c r="P203" s="47"/>
      <c r="Q203" s="19"/>
    </row>
    <row r="204" customFormat="false" ht="15" hidden="false" customHeight="false" outlineLevel="0" collapsed="false">
      <c r="K204" s="20"/>
      <c r="L204" s="20"/>
      <c r="M204" s="37"/>
      <c r="N204" s="18" t="str">
        <f aca="false">IF(M204="","",IFERROR(INDEX($B$6:$B$55,MATCH(M204,$A$6:$A$55,0)),"Sai mã NV"))</f>
        <v/>
      </c>
      <c r="O204" s="19"/>
      <c r="P204" s="47"/>
      <c r="Q204" s="19"/>
    </row>
    <row r="205" customFormat="false" ht="15" hidden="false" customHeight="false" outlineLevel="0" collapsed="false">
      <c r="K205" s="20"/>
      <c r="L205" s="20"/>
      <c r="M205" s="37"/>
      <c r="N205" s="18" t="str">
        <f aca="false">IF(M205="","",IFERROR(INDEX($B$6:$B$55,MATCH(M205,$A$6:$A$55,0)),"Sai mã NV"))</f>
        <v/>
      </c>
      <c r="O205" s="19"/>
      <c r="P205" s="47"/>
      <c r="Q205" s="19"/>
    </row>
    <row r="206" customFormat="false" ht="15" hidden="false" customHeight="false" outlineLevel="0" collapsed="false">
      <c r="K206" s="20"/>
      <c r="L206" s="20"/>
      <c r="M206" s="37"/>
      <c r="N206" s="18" t="str">
        <f aca="false">IF(M206="","",IFERROR(INDEX($B$6:$B$55,MATCH(M206,$A$6:$A$55,0)),"Sai mã NV"))</f>
        <v/>
      </c>
      <c r="O206" s="19"/>
      <c r="P206" s="47"/>
      <c r="Q206" s="19"/>
    </row>
    <row r="207" customFormat="false" ht="15" hidden="false" customHeight="false" outlineLevel="0" collapsed="false">
      <c r="K207" s="20"/>
      <c r="L207" s="20"/>
      <c r="M207" s="37"/>
      <c r="N207" s="18" t="str">
        <f aca="false">IF(M207="","",IFERROR(INDEX($B$6:$B$55,MATCH(M207,$A$6:$A$55,0)),"Sai mã NV"))</f>
        <v/>
      </c>
      <c r="O207" s="19"/>
      <c r="P207" s="47"/>
      <c r="Q207" s="19"/>
    </row>
    <row r="208" customFormat="false" ht="15" hidden="false" customHeight="false" outlineLevel="0" collapsed="false">
      <c r="K208" s="20"/>
      <c r="L208" s="20"/>
      <c r="M208" s="37"/>
      <c r="N208" s="18" t="str">
        <f aca="false">IF(M208="","",IFERROR(INDEX($B$6:$B$55,MATCH(M208,$A$6:$A$55,0)),"Sai mã NV"))</f>
        <v/>
      </c>
      <c r="O208" s="19"/>
      <c r="P208" s="47"/>
      <c r="Q208" s="19"/>
    </row>
    <row r="209" customFormat="false" ht="15" hidden="false" customHeight="false" outlineLevel="0" collapsed="false">
      <c r="K209" s="20"/>
      <c r="L209" s="20"/>
      <c r="M209" s="37"/>
      <c r="N209" s="18" t="str">
        <f aca="false">IF(M209="","",IFERROR(INDEX($B$6:$B$55,MATCH(M209,$A$6:$A$55,0)),"Sai mã NV"))</f>
        <v/>
      </c>
      <c r="O209" s="19"/>
      <c r="P209" s="47"/>
      <c r="Q209" s="19"/>
    </row>
    <row r="210" customFormat="false" ht="15" hidden="false" customHeight="false" outlineLevel="0" collapsed="false">
      <c r="K210" s="20"/>
      <c r="L210" s="20"/>
      <c r="M210" s="37"/>
      <c r="N210" s="18" t="str">
        <f aca="false">IF(M210="","",IFERROR(INDEX($B$6:$B$55,MATCH(M210,$A$6:$A$55,0)),"Sai mã NV"))</f>
        <v/>
      </c>
      <c r="O210" s="19"/>
      <c r="P210" s="47"/>
      <c r="Q210" s="19"/>
    </row>
    <row r="211" customFormat="false" ht="15" hidden="false" customHeight="false" outlineLevel="0" collapsed="false">
      <c r="K211" s="20"/>
      <c r="L211" s="20"/>
      <c r="M211" s="37"/>
      <c r="N211" s="18" t="str">
        <f aca="false">IF(M211="","",IFERROR(INDEX($B$6:$B$55,MATCH(M211,$A$6:$A$55,0)),"Sai mã NV"))</f>
        <v/>
      </c>
      <c r="O211" s="19"/>
      <c r="P211" s="47"/>
      <c r="Q211" s="19"/>
    </row>
    <row r="212" customFormat="false" ht="15" hidden="false" customHeight="false" outlineLevel="0" collapsed="false">
      <c r="K212" s="20"/>
      <c r="L212" s="20"/>
      <c r="M212" s="37"/>
      <c r="N212" s="18" t="str">
        <f aca="false">IF(M212="","",IFERROR(INDEX($B$6:$B$55,MATCH(M212,$A$6:$A$55,0)),"Sai mã NV"))</f>
        <v/>
      </c>
      <c r="O212" s="19"/>
      <c r="P212" s="47"/>
      <c r="Q212" s="19"/>
    </row>
    <row r="213" customFormat="false" ht="15" hidden="false" customHeight="false" outlineLevel="0" collapsed="false">
      <c r="K213" s="20"/>
      <c r="L213" s="20"/>
      <c r="M213" s="37"/>
      <c r="N213" s="18" t="str">
        <f aca="false">IF(M213="","",IFERROR(INDEX($B$6:$B$55,MATCH(M213,$A$6:$A$55,0)),"Sai mã NV"))</f>
        <v/>
      </c>
      <c r="O213" s="19"/>
      <c r="P213" s="47"/>
      <c r="Q213" s="19"/>
    </row>
    <row r="214" customFormat="false" ht="15" hidden="false" customHeight="false" outlineLevel="0" collapsed="false">
      <c r="K214" s="20"/>
      <c r="L214" s="20"/>
      <c r="M214" s="37"/>
      <c r="N214" s="18" t="str">
        <f aca="false">IF(M214="","",IFERROR(INDEX($B$6:$B$55,MATCH(M214,$A$6:$A$55,0)),"Sai mã NV"))</f>
        <v/>
      </c>
      <c r="O214" s="19"/>
      <c r="P214" s="47"/>
      <c r="Q214" s="19"/>
    </row>
    <row r="215" customFormat="false" ht="15" hidden="false" customHeight="false" outlineLevel="0" collapsed="false">
      <c r="K215" s="20"/>
      <c r="L215" s="20"/>
      <c r="M215" s="37"/>
      <c r="N215" s="18" t="str">
        <f aca="false">IF(M215="","",IFERROR(INDEX($B$6:$B$55,MATCH(M215,$A$6:$A$55,0)),"Sai mã NV"))</f>
        <v/>
      </c>
      <c r="O215" s="19"/>
      <c r="P215" s="47"/>
      <c r="Q215" s="19"/>
    </row>
    <row r="216" customFormat="false" ht="15" hidden="false" customHeight="false" outlineLevel="0" collapsed="false">
      <c r="K216" s="20"/>
      <c r="L216" s="20"/>
      <c r="M216" s="37"/>
      <c r="N216" s="18" t="str">
        <f aca="false">IF(M216="","",IFERROR(INDEX($B$6:$B$55,MATCH(M216,$A$6:$A$55,0)),"Sai mã NV"))</f>
        <v/>
      </c>
      <c r="O216" s="19"/>
      <c r="P216" s="47"/>
      <c r="Q216" s="19"/>
    </row>
    <row r="217" customFormat="false" ht="15" hidden="false" customHeight="false" outlineLevel="0" collapsed="false">
      <c r="K217" s="20"/>
      <c r="L217" s="20"/>
      <c r="M217" s="37"/>
      <c r="N217" s="18" t="str">
        <f aca="false">IF(M217="","",IFERROR(INDEX($B$6:$B$55,MATCH(M217,$A$6:$A$55,0)),"Sai mã NV"))</f>
        <v/>
      </c>
      <c r="O217" s="19"/>
      <c r="P217" s="47"/>
      <c r="Q217" s="19"/>
    </row>
    <row r="218" customFormat="false" ht="15" hidden="false" customHeight="false" outlineLevel="0" collapsed="false">
      <c r="K218" s="20"/>
      <c r="L218" s="20"/>
      <c r="M218" s="37"/>
      <c r="N218" s="18" t="str">
        <f aca="false">IF(M218="","",IFERROR(INDEX($B$6:$B$55,MATCH(M218,$A$6:$A$55,0)),"Sai mã NV"))</f>
        <v/>
      </c>
      <c r="O218" s="19"/>
      <c r="P218" s="47"/>
      <c r="Q218" s="19"/>
    </row>
    <row r="219" customFormat="false" ht="15" hidden="false" customHeight="false" outlineLevel="0" collapsed="false">
      <c r="K219" s="20"/>
      <c r="L219" s="20"/>
      <c r="M219" s="37"/>
      <c r="N219" s="18" t="str">
        <f aca="false">IF(M219="","",IFERROR(INDEX($B$6:$B$55,MATCH(M219,$A$6:$A$55,0)),"Sai mã NV"))</f>
        <v/>
      </c>
      <c r="O219" s="19"/>
      <c r="P219" s="47"/>
      <c r="Q219" s="19"/>
    </row>
    <row r="220" customFormat="false" ht="15" hidden="false" customHeight="false" outlineLevel="0" collapsed="false">
      <c r="K220" s="20"/>
      <c r="L220" s="20"/>
      <c r="M220" s="37"/>
      <c r="N220" s="18" t="str">
        <f aca="false">IF(M220="","",IFERROR(INDEX($B$6:$B$55,MATCH(M220,$A$6:$A$55,0)),"Sai mã NV"))</f>
        <v/>
      </c>
      <c r="O220" s="19"/>
      <c r="P220" s="47"/>
      <c r="Q220" s="19"/>
    </row>
    <row r="221" customFormat="false" ht="15" hidden="false" customHeight="false" outlineLevel="0" collapsed="false">
      <c r="K221" s="20"/>
      <c r="L221" s="20"/>
      <c r="M221" s="37"/>
      <c r="N221" s="18" t="str">
        <f aca="false">IF(M221="","",IFERROR(INDEX($B$6:$B$55,MATCH(M221,$A$6:$A$55,0)),"Sai mã NV"))</f>
        <v/>
      </c>
      <c r="O221" s="19"/>
      <c r="P221" s="47"/>
      <c r="Q221" s="19"/>
    </row>
    <row r="222" customFormat="false" ht="15" hidden="false" customHeight="false" outlineLevel="0" collapsed="false">
      <c r="K222" s="20"/>
      <c r="L222" s="20"/>
      <c r="M222" s="37"/>
      <c r="N222" s="18" t="str">
        <f aca="false">IF(M222="","",IFERROR(INDEX($B$6:$B$55,MATCH(M222,$A$6:$A$55,0)),"Sai mã NV"))</f>
        <v/>
      </c>
      <c r="O222" s="19"/>
      <c r="P222" s="47"/>
      <c r="Q222" s="19"/>
    </row>
    <row r="223" customFormat="false" ht="15" hidden="false" customHeight="false" outlineLevel="0" collapsed="false">
      <c r="K223" s="20"/>
      <c r="L223" s="20"/>
      <c r="M223" s="37"/>
      <c r="N223" s="18" t="str">
        <f aca="false">IF(M223="","",IFERROR(INDEX($B$6:$B$55,MATCH(M223,$A$6:$A$55,0)),"Sai mã NV"))</f>
        <v/>
      </c>
      <c r="O223" s="19"/>
      <c r="P223" s="47"/>
      <c r="Q223" s="19"/>
    </row>
    <row r="224" customFormat="false" ht="15" hidden="false" customHeight="false" outlineLevel="0" collapsed="false">
      <c r="K224" s="20"/>
      <c r="L224" s="20"/>
      <c r="M224" s="37"/>
      <c r="N224" s="18" t="str">
        <f aca="false">IF(M224="","",IFERROR(INDEX($B$6:$B$55,MATCH(M224,$A$6:$A$55,0)),"Sai mã NV"))</f>
        <v/>
      </c>
      <c r="O224" s="19"/>
      <c r="P224" s="47"/>
      <c r="Q224" s="19"/>
    </row>
    <row r="225" customFormat="false" ht="15" hidden="false" customHeight="false" outlineLevel="0" collapsed="false">
      <c r="K225" s="20"/>
      <c r="L225" s="20"/>
      <c r="M225" s="37"/>
      <c r="N225" s="18" t="str">
        <f aca="false">IF(M225="","",IFERROR(INDEX($B$6:$B$55,MATCH(M225,$A$6:$A$55,0)),"Sai mã NV"))</f>
        <v/>
      </c>
      <c r="O225" s="19"/>
      <c r="P225" s="47"/>
      <c r="Q225" s="19"/>
    </row>
    <row r="226" customFormat="false" ht="15" hidden="false" customHeight="false" outlineLevel="0" collapsed="false">
      <c r="K226" s="20"/>
      <c r="L226" s="20"/>
      <c r="M226" s="37"/>
      <c r="N226" s="18" t="str">
        <f aca="false">IF(M226="","",IFERROR(INDEX($B$6:$B$55,MATCH(M226,$A$6:$A$55,0)),"Sai mã NV"))</f>
        <v/>
      </c>
      <c r="O226" s="19"/>
      <c r="P226" s="47"/>
      <c r="Q226" s="19"/>
    </row>
    <row r="227" customFormat="false" ht="15" hidden="false" customHeight="false" outlineLevel="0" collapsed="false">
      <c r="K227" s="20"/>
      <c r="L227" s="20"/>
      <c r="M227" s="37"/>
      <c r="N227" s="18" t="str">
        <f aca="false">IF(M227="","",IFERROR(INDEX($B$6:$B$55,MATCH(M227,$A$6:$A$55,0)),"Sai mã NV"))</f>
        <v/>
      </c>
      <c r="O227" s="19"/>
      <c r="P227" s="47"/>
      <c r="Q227" s="19"/>
    </row>
    <row r="228" customFormat="false" ht="15" hidden="false" customHeight="false" outlineLevel="0" collapsed="false">
      <c r="K228" s="20"/>
      <c r="L228" s="20"/>
      <c r="M228" s="37"/>
      <c r="N228" s="18" t="str">
        <f aca="false">IF(M228="","",IFERROR(INDEX($B$6:$B$55,MATCH(M228,$A$6:$A$55,0)),"Sai mã NV"))</f>
        <v/>
      </c>
      <c r="O228" s="19"/>
      <c r="P228" s="47"/>
      <c r="Q228" s="19"/>
    </row>
    <row r="229" customFormat="false" ht="15" hidden="false" customHeight="false" outlineLevel="0" collapsed="false">
      <c r="K229" s="20"/>
      <c r="L229" s="20"/>
      <c r="M229" s="37"/>
      <c r="N229" s="18" t="str">
        <f aca="false">IF(M229="","",IFERROR(INDEX($B$6:$B$55,MATCH(M229,$A$6:$A$55,0)),"Sai mã NV"))</f>
        <v/>
      </c>
      <c r="O229" s="19"/>
      <c r="P229" s="47"/>
      <c r="Q229" s="19"/>
    </row>
    <row r="230" customFormat="false" ht="15" hidden="false" customHeight="false" outlineLevel="0" collapsed="false">
      <c r="K230" s="20"/>
      <c r="L230" s="20"/>
      <c r="M230" s="37"/>
      <c r="N230" s="18" t="str">
        <f aca="false">IF(M230="","",IFERROR(INDEX($B$6:$B$55,MATCH(M230,$A$6:$A$55,0)),"Sai mã NV"))</f>
        <v/>
      </c>
      <c r="O230" s="19"/>
      <c r="P230" s="47"/>
      <c r="Q230" s="19"/>
    </row>
    <row r="231" customFormat="false" ht="15" hidden="false" customHeight="false" outlineLevel="0" collapsed="false">
      <c r="K231" s="20"/>
      <c r="L231" s="20"/>
      <c r="M231" s="37"/>
      <c r="N231" s="18" t="str">
        <f aca="false">IF(M231="","",IFERROR(INDEX($B$6:$B$55,MATCH(M231,$A$6:$A$55,0)),"Sai mã NV"))</f>
        <v/>
      </c>
      <c r="O231" s="19"/>
      <c r="P231" s="47"/>
      <c r="Q231" s="19"/>
    </row>
    <row r="232" customFormat="false" ht="15" hidden="false" customHeight="false" outlineLevel="0" collapsed="false">
      <c r="K232" s="20"/>
      <c r="L232" s="20"/>
      <c r="M232" s="37"/>
      <c r="N232" s="18" t="str">
        <f aca="false">IF(M232="","",IFERROR(INDEX($B$6:$B$55,MATCH(M232,$A$6:$A$55,0)),"Sai mã NV"))</f>
        <v/>
      </c>
      <c r="O232" s="19"/>
      <c r="P232" s="47"/>
      <c r="Q232" s="19"/>
    </row>
    <row r="233" customFormat="false" ht="15" hidden="false" customHeight="false" outlineLevel="0" collapsed="false">
      <c r="K233" s="20"/>
      <c r="L233" s="20"/>
      <c r="M233" s="37"/>
      <c r="N233" s="18" t="str">
        <f aca="false">IF(M233="","",IFERROR(INDEX($B$6:$B$55,MATCH(M233,$A$6:$A$55,0)),"Sai mã NV"))</f>
        <v/>
      </c>
      <c r="O233" s="19"/>
      <c r="P233" s="47"/>
      <c r="Q233" s="19"/>
    </row>
    <row r="234" customFormat="false" ht="15" hidden="false" customHeight="false" outlineLevel="0" collapsed="false">
      <c r="K234" s="20"/>
      <c r="L234" s="20"/>
      <c r="M234" s="37"/>
      <c r="N234" s="18" t="str">
        <f aca="false">IF(M234="","",IFERROR(INDEX($B$6:$B$55,MATCH(M234,$A$6:$A$55,0)),"Sai mã NV"))</f>
        <v/>
      </c>
      <c r="O234" s="19"/>
      <c r="P234" s="47"/>
      <c r="Q234" s="19"/>
    </row>
    <row r="235" customFormat="false" ht="15" hidden="false" customHeight="false" outlineLevel="0" collapsed="false">
      <c r="K235" s="20"/>
      <c r="L235" s="20"/>
      <c r="M235" s="37"/>
      <c r="N235" s="18" t="str">
        <f aca="false">IF(M235="","",IFERROR(INDEX($B$6:$B$55,MATCH(M235,$A$6:$A$55,0)),"Sai mã NV"))</f>
        <v/>
      </c>
      <c r="O235" s="19"/>
      <c r="P235" s="47"/>
      <c r="Q235" s="19"/>
    </row>
    <row r="236" customFormat="false" ht="15" hidden="false" customHeight="false" outlineLevel="0" collapsed="false">
      <c r="K236" s="20"/>
      <c r="L236" s="20"/>
      <c r="M236" s="37"/>
      <c r="N236" s="18" t="str">
        <f aca="false">IF(M236="","",IFERROR(INDEX($B$6:$B$55,MATCH(M236,$A$6:$A$55,0)),"Sai mã NV"))</f>
        <v/>
      </c>
      <c r="O236" s="19"/>
      <c r="P236" s="47"/>
      <c r="Q236" s="19"/>
    </row>
    <row r="237" customFormat="false" ht="15" hidden="false" customHeight="false" outlineLevel="0" collapsed="false">
      <c r="K237" s="20"/>
      <c r="L237" s="20"/>
      <c r="M237" s="37"/>
      <c r="N237" s="18" t="str">
        <f aca="false">IF(M237="","",IFERROR(INDEX($B$6:$B$55,MATCH(M237,$A$6:$A$55,0)),"Sai mã NV"))</f>
        <v/>
      </c>
      <c r="O237" s="19"/>
      <c r="P237" s="47"/>
      <c r="Q237" s="19"/>
    </row>
    <row r="238" customFormat="false" ht="15" hidden="false" customHeight="false" outlineLevel="0" collapsed="false">
      <c r="K238" s="20"/>
      <c r="L238" s="20"/>
      <c r="M238" s="37"/>
      <c r="N238" s="18" t="str">
        <f aca="false">IF(M238="","",IFERROR(INDEX($B$6:$B$55,MATCH(M238,$A$6:$A$55,0)),"Sai mã NV"))</f>
        <v/>
      </c>
      <c r="O238" s="19"/>
      <c r="P238" s="47"/>
      <c r="Q238" s="19"/>
    </row>
    <row r="239" customFormat="false" ht="15" hidden="false" customHeight="false" outlineLevel="0" collapsed="false">
      <c r="K239" s="20"/>
      <c r="L239" s="20"/>
      <c r="M239" s="37"/>
      <c r="N239" s="18" t="str">
        <f aca="false">IF(M239="","",IFERROR(INDEX($B$6:$B$55,MATCH(M239,$A$6:$A$55,0)),"Sai mã NV"))</f>
        <v/>
      </c>
      <c r="O239" s="19"/>
      <c r="P239" s="47"/>
      <c r="Q239" s="19"/>
    </row>
    <row r="240" customFormat="false" ht="15" hidden="false" customHeight="false" outlineLevel="0" collapsed="false">
      <c r="K240" s="20"/>
      <c r="L240" s="20"/>
      <c r="M240" s="37"/>
      <c r="N240" s="18" t="str">
        <f aca="false">IF(M240="","",IFERROR(INDEX($B$6:$B$55,MATCH(M240,$A$6:$A$55,0)),"Sai mã NV"))</f>
        <v/>
      </c>
      <c r="O240" s="19"/>
      <c r="P240" s="47"/>
      <c r="Q240" s="19"/>
    </row>
    <row r="241" customFormat="false" ht="15" hidden="false" customHeight="false" outlineLevel="0" collapsed="false">
      <c r="K241" s="20"/>
      <c r="L241" s="20"/>
      <c r="M241" s="37"/>
      <c r="N241" s="18" t="str">
        <f aca="false">IF(M241="","",IFERROR(INDEX($B$6:$B$55,MATCH(M241,$A$6:$A$55,0)),"Sai mã NV"))</f>
        <v/>
      </c>
      <c r="O241" s="19"/>
      <c r="P241" s="47"/>
      <c r="Q241" s="19"/>
    </row>
    <row r="242" customFormat="false" ht="15" hidden="false" customHeight="false" outlineLevel="0" collapsed="false">
      <c r="K242" s="20"/>
      <c r="L242" s="20"/>
      <c r="M242" s="37"/>
      <c r="N242" s="18" t="str">
        <f aca="false">IF(M242="","",IFERROR(INDEX($B$6:$B$55,MATCH(M242,$A$6:$A$55,0)),"Sai mã NV"))</f>
        <v/>
      </c>
      <c r="O242" s="19"/>
      <c r="P242" s="47"/>
      <c r="Q242" s="19"/>
    </row>
    <row r="243" customFormat="false" ht="15" hidden="false" customHeight="false" outlineLevel="0" collapsed="false">
      <c r="K243" s="20"/>
      <c r="L243" s="20"/>
      <c r="M243" s="37"/>
      <c r="N243" s="18" t="str">
        <f aca="false">IF(M243="","",IFERROR(INDEX($B$6:$B$55,MATCH(M243,$A$6:$A$55,0)),"Sai mã NV"))</f>
        <v/>
      </c>
      <c r="O243" s="19"/>
      <c r="P243" s="47"/>
      <c r="Q243" s="19"/>
    </row>
    <row r="244" customFormat="false" ht="15" hidden="false" customHeight="false" outlineLevel="0" collapsed="false">
      <c r="K244" s="20"/>
      <c r="L244" s="20"/>
      <c r="M244" s="37"/>
      <c r="N244" s="18" t="str">
        <f aca="false">IF(M244="","",IFERROR(INDEX($B$6:$B$55,MATCH(M244,$A$6:$A$55,0)),"Sai mã NV"))</f>
        <v/>
      </c>
      <c r="O244" s="19"/>
      <c r="P244" s="47"/>
      <c r="Q244" s="19"/>
    </row>
    <row r="245" customFormat="false" ht="15" hidden="false" customHeight="false" outlineLevel="0" collapsed="false">
      <c r="K245" s="20"/>
      <c r="L245" s="20"/>
      <c r="M245" s="37"/>
      <c r="N245" s="18" t="str">
        <f aca="false">IF(M245="","",IFERROR(INDEX($B$6:$B$55,MATCH(M245,$A$6:$A$55,0)),"Sai mã NV"))</f>
        <v/>
      </c>
      <c r="O245" s="19"/>
      <c r="P245" s="47"/>
      <c r="Q245" s="19"/>
    </row>
    <row r="246" customFormat="false" ht="15" hidden="false" customHeight="false" outlineLevel="0" collapsed="false">
      <c r="K246" s="20"/>
      <c r="L246" s="20"/>
      <c r="M246" s="37"/>
      <c r="N246" s="18" t="str">
        <f aca="false">IF(M246="","",IFERROR(INDEX($B$6:$B$55,MATCH(M246,$A$6:$A$55,0)),"Sai mã NV"))</f>
        <v/>
      </c>
      <c r="O246" s="19"/>
      <c r="P246" s="47"/>
      <c r="Q246" s="19"/>
    </row>
    <row r="247" customFormat="false" ht="15" hidden="false" customHeight="false" outlineLevel="0" collapsed="false">
      <c r="K247" s="20"/>
      <c r="L247" s="20"/>
      <c r="M247" s="37"/>
      <c r="N247" s="18" t="str">
        <f aca="false">IF(M247="","",IFERROR(INDEX($B$6:$B$55,MATCH(M247,$A$6:$A$55,0)),"Sai mã NV"))</f>
        <v/>
      </c>
      <c r="O247" s="19"/>
      <c r="P247" s="47"/>
      <c r="Q247" s="19"/>
    </row>
    <row r="248" customFormat="false" ht="15" hidden="false" customHeight="false" outlineLevel="0" collapsed="false">
      <c r="K248" s="20"/>
      <c r="L248" s="20"/>
      <c r="M248" s="37"/>
      <c r="N248" s="18" t="str">
        <f aca="false">IF(M248="","",IFERROR(INDEX($B$6:$B$55,MATCH(M248,$A$6:$A$55,0)),"Sai mã NV"))</f>
        <v/>
      </c>
      <c r="O248" s="19"/>
      <c r="P248" s="47"/>
      <c r="Q248" s="19"/>
    </row>
    <row r="249" customFormat="false" ht="15" hidden="false" customHeight="false" outlineLevel="0" collapsed="false">
      <c r="K249" s="20"/>
      <c r="L249" s="20"/>
      <c r="M249" s="37"/>
      <c r="N249" s="18" t="str">
        <f aca="false">IF(M249="","",IFERROR(INDEX($B$6:$B$55,MATCH(M249,$A$6:$A$55,0)),"Sai mã NV"))</f>
        <v/>
      </c>
      <c r="O249" s="19"/>
      <c r="P249" s="47"/>
      <c r="Q249" s="19"/>
    </row>
    <row r="250" customFormat="false" ht="15" hidden="false" customHeight="false" outlineLevel="0" collapsed="false">
      <c r="K250" s="20"/>
      <c r="L250" s="20"/>
      <c r="M250" s="37"/>
      <c r="N250" s="18" t="str">
        <f aca="false">IF(M250="","",IFERROR(INDEX($B$6:$B$55,MATCH(M250,$A$6:$A$55,0)),"Sai mã NV"))</f>
        <v/>
      </c>
      <c r="O250" s="19"/>
      <c r="P250" s="47"/>
      <c r="Q250" s="19"/>
    </row>
    <row r="251" customFormat="false" ht="15" hidden="false" customHeight="false" outlineLevel="0" collapsed="false">
      <c r="K251" s="20"/>
      <c r="L251" s="20"/>
      <c r="M251" s="37"/>
      <c r="N251" s="18" t="str">
        <f aca="false">IF(M251="","",IFERROR(INDEX($B$6:$B$55,MATCH(M251,$A$6:$A$55,0)),"Sai mã NV"))</f>
        <v/>
      </c>
      <c r="O251" s="19"/>
      <c r="P251" s="47"/>
      <c r="Q251" s="19"/>
    </row>
    <row r="252" customFormat="false" ht="15" hidden="false" customHeight="false" outlineLevel="0" collapsed="false">
      <c r="K252" s="20"/>
      <c r="L252" s="20"/>
      <c r="M252" s="37"/>
      <c r="N252" s="18" t="str">
        <f aca="false">IF(M252="","",IFERROR(INDEX($B$6:$B$55,MATCH(M252,$A$6:$A$55,0)),"Sai mã NV"))</f>
        <v/>
      </c>
      <c r="O252" s="19"/>
      <c r="P252" s="47"/>
      <c r="Q252" s="19"/>
    </row>
    <row r="253" customFormat="false" ht="15" hidden="false" customHeight="false" outlineLevel="0" collapsed="false">
      <c r="K253" s="20"/>
      <c r="L253" s="20"/>
      <c r="M253" s="37"/>
      <c r="N253" s="18" t="str">
        <f aca="false">IF(M253="","",IFERROR(INDEX($B$6:$B$55,MATCH(M253,$A$6:$A$55,0)),"Sai mã NV"))</f>
        <v/>
      </c>
      <c r="O253" s="19"/>
      <c r="P253" s="47"/>
      <c r="Q253" s="19"/>
    </row>
    <row r="254" customFormat="false" ht="15" hidden="false" customHeight="false" outlineLevel="0" collapsed="false">
      <c r="K254" s="20"/>
      <c r="L254" s="20"/>
      <c r="M254" s="37"/>
      <c r="N254" s="18" t="str">
        <f aca="false">IF(M254="","",IFERROR(INDEX($B$6:$B$55,MATCH(M254,$A$6:$A$55,0)),"Sai mã NV"))</f>
        <v/>
      </c>
      <c r="O254" s="19"/>
      <c r="P254" s="47"/>
      <c r="Q254" s="19"/>
    </row>
    <row r="255" customFormat="false" ht="15" hidden="false" customHeight="false" outlineLevel="0" collapsed="false">
      <c r="K255" s="20"/>
      <c r="L255" s="20"/>
      <c r="M255" s="37"/>
      <c r="N255" s="18" t="str">
        <f aca="false">IF(M255="","",IFERROR(INDEX($B$6:$B$55,MATCH(M255,$A$6:$A$55,0)),"Sai mã NV"))</f>
        <v/>
      </c>
      <c r="O255" s="19"/>
      <c r="P255" s="47"/>
      <c r="Q255" s="19"/>
    </row>
    <row r="256" customFormat="false" ht="15" hidden="false" customHeight="false" outlineLevel="0" collapsed="false">
      <c r="K256" s="20"/>
      <c r="L256" s="20"/>
      <c r="M256" s="37"/>
      <c r="N256" s="18" t="str">
        <f aca="false">IF(M256="","",IFERROR(INDEX($B$6:$B$55,MATCH(M256,$A$6:$A$55,0)),"Sai mã NV"))</f>
        <v/>
      </c>
      <c r="O256" s="19"/>
      <c r="P256" s="47"/>
      <c r="Q256" s="19"/>
    </row>
    <row r="257" customFormat="false" ht="15" hidden="false" customHeight="false" outlineLevel="0" collapsed="false">
      <c r="K257" s="20"/>
      <c r="L257" s="20"/>
      <c r="M257" s="37"/>
      <c r="N257" s="18" t="str">
        <f aca="false">IF(M257="","",IFERROR(INDEX($B$6:$B$55,MATCH(M257,$A$6:$A$55,0)),"Sai mã NV"))</f>
        <v/>
      </c>
      <c r="O257" s="19"/>
      <c r="P257" s="47"/>
      <c r="Q257" s="19"/>
    </row>
    <row r="258" customFormat="false" ht="15" hidden="false" customHeight="false" outlineLevel="0" collapsed="false">
      <c r="K258" s="20"/>
      <c r="L258" s="20"/>
      <c r="M258" s="37"/>
      <c r="N258" s="18" t="str">
        <f aca="false">IF(M258="","",IFERROR(INDEX($B$6:$B$55,MATCH(M258,$A$6:$A$55,0)),"Sai mã NV"))</f>
        <v/>
      </c>
      <c r="O258" s="19"/>
      <c r="P258" s="47"/>
      <c r="Q258" s="19"/>
    </row>
    <row r="259" customFormat="false" ht="15" hidden="false" customHeight="false" outlineLevel="0" collapsed="false">
      <c r="K259" s="20"/>
      <c r="L259" s="20"/>
      <c r="M259" s="37"/>
      <c r="N259" s="18" t="str">
        <f aca="false">IF(M259="","",IFERROR(INDEX($B$6:$B$55,MATCH(M259,$A$6:$A$55,0)),"Sai mã NV"))</f>
        <v/>
      </c>
      <c r="O259" s="19"/>
      <c r="P259" s="47"/>
      <c r="Q259" s="19"/>
    </row>
    <row r="260" customFormat="false" ht="15" hidden="false" customHeight="false" outlineLevel="0" collapsed="false">
      <c r="K260" s="20"/>
      <c r="L260" s="20"/>
      <c r="M260" s="37"/>
      <c r="N260" s="18" t="str">
        <f aca="false">IF(M260="","",IFERROR(INDEX($B$6:$B$55,MATCH(M260,$A$6:$A$55,0)),"Sai mã NV"))</f>
        <v/>
      </c>
      <c r="O260" s="19"/>
      <c r="P260" s="47"/>
      <c r="Q260" s="19"/>
    </row>
    <row r="261" customFormat="false" ht="15" hidden="false" customHeight="false" outlineLevel="0" collapsed="false">
      <c r="K261" s="20"/>
      <c r="L261" s="20"/>
      <c r="M261" s="37"/>
      <c r="N261" s="18" t="str">
        <f aca="false">IF(M261="","",IFERROR(INDEX($B$6:$B$55,MATCH(M261,$A$6:$A$55,0)),"Sai mã NV"))</f>
        <v/>
      </c>
      <c r="O261" s="19"/>
      <c r="P261" s="47"/>
      <c r="Q261" s="19"/>
    </row>
    <row r="262" customFormat="false" ht="15" hidden="false" customHeight="false" outlineLevel="0" collapsed="false">
      <c r="K262" s="20"/>
      <c r="L262" s="20"/>
      <c r="M262" s="37"/>
      <c r="N262" s="18" t="str">
        <f aca="false">IF(M262="","",IFERROR(INDEX($B$6:$B$55,MATCH(M262,$A$6:$A$55,0)),"Sai mã NV"))</f>
        <v/>
      </c>
      <c r="O262" s="19"/>
      <c r="P262" s="47"/>
      <c r="Q262" s="19"/>
    </row>
    <row r="263" customFormat="false" ht="15" hidden="false" customHeight="false" outlineLevel="0" collapsed="false">
      <c r="K263" s="20"/>
      <c r="L263" s="20"/>
      <c r="M263" s="37"/>
      <c r="N263" s="18" t="str">
        <f aca="false">IF(M263="","",IFERROR(INDEX($B$6:$B$55,MATCH(M263,$A$6:$A$55,0)),"Sai mã NV"))</f>
        <v/>
      </c>
      <c r="O263" s="19"/>
      <c r="P263" s="47"/>
      <c r="Q263" s="19"/>
    </row>
    <row r="264" customFormat="false" ht="15" hidden="false" customHeight="false" outlineLevel="0" collapsed="false">
      <c r="K264" s="20"/>
      <c r="L264" s="20"/>
      <c r="M264" s="37"/>
      <c r="N264" s="18" t="str">
        <f aca="false">IF(M264="","",IFERROR(INDEX($B$6:$B$55,MATCH(M264,$A$6:$A$55,0)),"Sai mã NV"))</f>
        <v/>
      </c>
      <c r="O264" s="19"/>
      <c r="P264" s="47"/>
      <c r="Q264" s="19"/>
    </row>
    <row r="265" customFormat="false" ht="15" hidden="false" customHeight="false" outlineLevel="0" collapsed="false">
      <c r="K265" s="20"/>
      <c r="L265" s="20"/>
      <c r="M265" s="37"/>
      <c r="N265" s="18" t="str">
        <f aca="false">IF(M265="","",IFERROR(INDEX($B$6:$B$55,MATCH(M265,$A$6:$A$55,0)),"Sai mã NV"))</f>
        <v/>
      </c>
      <c r="O265" s="19"/>
      <c r="P265" s="47"/>
      <c r="Q265" s="19"/>
    </row>
    <row r="266" customFormat="false" ht="15" hidden="false" customHeight="false" outlineLevel="0" collapsed="false">
      <c r="K266" s="20"/>
      <c r="L266" s="20"/>
      <c r="M266" s="37"/>
      <c r="N266" s="18" t="str">
        <f aca="false">IF(M266="","",IFERROR(INDEX($B$6:$B$55,MATCH(M266,$A$6:$A$55,0)),"Sai mã NV"))</f>
        <v/>
      </c>
      <c r="O266" s="19"/>
      <c r="P266" s="47"/>
      <c r="Q266" s="19"/>
    </row>
    <row r="267" customFormat="false" ht="15" hidden="false" customHeight="false" outlineLevel="0" collapsed="false">
      <c r="K267" s="20"/>
      <c r="L267" s="20"/>
      <c r="M267" s="37"/>
      <c r="N267" s="18" t="str">
        <f aca="false">IF(M267="","",IFERROR(INDEX($B$6:$B$55,MATCH(M267,$A$6:$A$55,0)),"Sai mã NV"))</f>
        <v/>
      </c>
      <c r="O267" s="19"/>
      <c r="P267" s="47"/>
      <c r="Q267" s="19"/>
    </row>
    <row r="268" customFormat="false" ht="15" hidden="false" customHeight="false" outlineLevel="0" collapsed="false">
      <c r="K268" s="20"/>
      <c r="L268" s="20"/>
      <c r="M268" s="37"/>
      <c r="N268" s="18" t="str">
        <f aca="false">IF(M268="","",IFERROR(INDEX($B$6:$B$55,MATCH(M268,$A$6:$A$55,0)),"Sai mã NV"))</f>
        <v/>
      </c>
      <c r="O268" s="19"/>
      <c r="P268" s="47"/>
      <c r="Q268" s="19"/>
    </row>
    <row r="269" customFormat="false" ht="15" hidden="false" customHeight="false" outlineLevel="0" collapsed="false">
      <c r="K269" s="20"/>
      <c r="L269" s="20"/>
      <c r="M269" s="37"/>
      <c r="N269" s="18" t="str">
        <f aca="false">IF(M269="","",IFERROR(INDEX($B$6:$B$55,MATCH(M269,$A$6:$A$55,0)),"Sai mã NV"))</f>
        <v/>
      </c>
      <c r="O269" s="19"/>
      <c r="P269" s="47"/>
      <c r="Q269" s="19"/>
    </row>
    <row r="270" customFormat="false" ht="15" hidden="false" customHeight="false" outlineLevel="0" collapsed="false">
      <c r="K270" s="20"/>
      <c r="L270" s="20"/>
      <c r="M270" s="37"/>
      <c r="N270" s="18" t="str">
        <f aca="false">IF(M270="","",IFERROR(INDEX($B$6:$B$55,MATCH(M270,$A$6:$A$55,0)),"Sai mã NV"))</f>
        <v/>
      </c>
      <c r="O270" s="19"/>
      <c r="P270" s="47"/>
      <c r="Q270" s="19"/>
    </row>
    <row r="271" customFormat="false" ht="15" hidden="false" customHeight="false" outlineLevel="0" collapsed="false">
      <c r="K271" s="20"/>
      <c r="L271" s="20"/>
      <c r="M271" s="37"/>
      <c r="N271" s="18" t="str">
        <f aca="false">IF(M271="","",IFERROR(INDEX($B$6:$B$55,MATCH(M271,$A$6:$A$55,0)),"Sai mã NV"))</f>
        <v/>
      </c>
      <c r="O271" s="19"/>
      <c r="P271" s="47"/>
      <c r="Q271" s="19"/>
    </row>
    <row r="272" customFormat="false" ht="15" hidden="false" customHeight="false" outlineLevel="0" collapsed="false">
      <c r="K272" s="20"/>
      <c r="L272" s="20"/>
      <c r="M272" s="37"/>
      <c r="N272" s="18" t="str">
        <f aca="false">IF(M272="","",IFERROR(INDEX($B$6:$B$55,MATCH(M272,$A$6:$A$55,0)),"Sai mã NV"))</f>
        <v/>
      </c>
      <c r="O272" s="19"/>
      <c r="P272" s="47"/>
      <c r="Q272" s="19"/>
    </row>
    <row r="273" customFormat="false" ht="15" hidden="false" customHeight="false" outlineLevel="0" collapsed="false">
      <c r="K273" s="20"/>
      <c r="L273" s="20"/>
      <c r="M273" s="37"/>
      <c r="N273" s="18" t="str">
        <f aca="false">IF(M273="","",IFERROR(INDEX($B$6:$B$55,MATCH(M273,$A$6:$A$55,0)),"Sai mã NV"))</f>
        <v/>
      </c>
      <c r="O273" s="19"/>
      <c r="P273" s="47"/>
      <c r="Q273" s="19"/>
    </row>
    <row r="274" customFormat="false" ht="15" hidden="false" customHeight="false" outlineLevel="0" collapsed="false">
      <c r="K274" s="20"/>
      <c r="L274" s="20"/>
      <c r="M274" s="37"/>
      <c r="N274" s="18" t="str">
        <f aca="false">IF(M274="","",IFERROR(INDEX($B$6:$B$55,MATCH(M274,$A$6:$A$55,0)),"Sai mã NV"))</f>
        <v/>
      </c>
      <c r="O274" s="19"/>
      <c r="P274" s="47"/>
      <c r="Q274" s="19"/>
    </row>
    <row r="275" customFormat="false" ht="15" hidden="false" customHeight="false" outlineLevel="0" collapsed="false">
      <c r="K275" s="20"/>
      <c r="L275" s="20"/>
      <c r="M275" s="37"/>
      <c r="N275" s="18" t="str">
        <f aca="false">IF(M275="","",IFERROR(INDEX($B$6:$B$55,MATCH(M275,$A$6:$A$55,0)),"Sai mã NV"))</f>
        <v/>
      </c>
      <c r="O275" s="19"/>
      <c r="P275" s="47"/>
      <c r="Q275" s="19"/>
    </row>
    <row r="276" customFormat="false" ht="15" hidden="false" customHeight="false" outlineLevel="0" collapsed="false">
      <c r="K276" s="20"/>
      <c r="L276" s="20"/>
      <c r="M276" s="37"/>
      <c r="N276" s="18" t="str">
        <f aca="false">IF(M276="","",IFERROR(INDEX($B$6:$B$55,MATCH(M276,$A$6:$A$55,0)),"Sai mã NV"))</f>
        <v/>
      </c>
      <c r="O276" s="19"/>
      <c r="P276" s="47"/>
      <c r="Q276" s="19"/>
    </row>
    <row r="277" customFormat="false" ht="15" hidden="false" customHeight="false" outlineLevel="0" collapsed="false">
      <c r="K277" s="20"/>
      <c r="L277" s="20"/>
      <c r="M277" s="37"/>
      <c r="N277" s="18" t="str">
        <f aca="false">IF(M277="","",IFERROR(INDEX($B$6:$B$55,MATCH(M277,$A$6:$A$55,0)),"Sai mã NV"))</f>
        <v/>
      </c>
      <c r="O277" s="19"/>
      <c r="P277" s="47"/>
      <c r="Q277" s="19"/>
    </row>
    <row r="278" customFormat="false" ht="15" hidden="false" customHeight="false" outlineLevel="0" collapsed="false">
      <c r="K278" s="20"/>
      <c r="L278" s="20"/>
      <c r="M278" s="37"/>
      <c r="N278" s="18" t="str">
        <f aca="false">IF(M278="","",IFERROR(INDEX($B$6:$B$55,MATCH(M278,$A$6:$A$55,0)),"Sai mã NV"))</f>
        <v/>
      </c>
      <c r="O278" s="19"/>
      <c r="P278" s="47"/>
      <c r="Q278" s="19"/>
    </row>
    <row r="279" customFormat="false" ht="15" hidden="false" customHeight="false" outlineLevel="0" collapsed="false">
      <c r="K279" s="20"/>
      <c r="L279" s="20"/>
      <c r="M279" s="37"/>
      <c r="N279" s="18" t="str">
        <f aca="false">IF(M279="","",IFERROR(INDEX($B$6:$B$55,MATCH(M279,$A$6:$A$55,0)),"Sai mã NV"))</f>
        <v/>
      </c>
      <c r="O279" s="19"/>
      <c r="P279" s="47"/>
      <c r="Q279" s="19"/>
    </row>
    <row r="280" customFormat="false" ht="15" hidden="false" customHeight="false" outlineLevel="0" collapsed="false">
      <c r="K280" s="20"/>
      <c r="L280" s="20"/>
      <c r="M280" s="37"/>
      <c r="N280" s="18" t="str">
        <f aca="false">IF(M280="","",IFERROR(INDEX($B$6:$B$55,MATCH(M280,$A$6:$A$55,0)),"Sai mã NV"))</f>
        <v/>
      </c>
      <c r="O280" s="19"/>
      <c r="P280" s="47"/>
      <c r="Q280" s="19"/>
    </row>
    <row r="281" customFormat="false" ht="15" hidden="false" customHeight="false" outlineLevel="0" collapsed="false">
      <c r="K281" s="20"/>
      <c r="L281" s="20"/>
      <c r="M281" s="37"/>
      <c r="N281" s="18" t="str">
        <f aca="false">IF(M281="","",IFERROR(INDEX($B$6:$B$55,MATCH(M281,$A$6:$A$55,0)),"Sai mã NV"))</f>
        <v/>
      </c>
      <c r="O281" s="19"/>
      <c r="P281" s="47"/>
      <c r="Q281" s="19"/>
    </row>
    <row r="282" customFormat="false" ht="15" hidden="false" customHeight="false" outlineLevel="0" collapsed="false">
      <c r="K282" s="20"/>
      <c r="L282" s="20"/>
      <c r="M282" s="37"/>
      <c r="N282" s="18" t="str">
        <f aca="false">IF(M282="","",IFERROR(INDEX($B$6:$B$55,MATCH(M282,$A$6:$A$55,0)),"Sai mã NV"))</f>
        <v/>
      </c>
      <c r="O282" s="19"/>
      <c r="P282" s="47"/>
      <c r="Q282" s="19"/>
    </row>
    <row r="283" customFormat="false" ht="15" hidden="false" customHeight="false" outlineLevel="0" collapsed="false">
      <c r="K283" s="20"/>
      <c r="L283" s="20"/>
      <c r="M283" s="37"/>
      <c r="N283" s="18" t="str">
        <f aca="false">IF(M283="","",IFERROR(INDEX($B$6:$B$55,MATCH(M283,$A$6:$A$55,0)),"Sai mã NV"))</f>
        <v/>
      </c>
      <c r="O283" s="19"/>
      <c r="P283" s="47"/>
      <c r="Q283" s="19"/>
    </row>
    <row r="284" customFormat="false" ht="15" hidden="false" customHeight="false" outlineLevel="0" collapsed="false">
      <c r="K284" s="20"/>
      <c r="L284" s="20"/>
      <c r="M284" s="37"/>
      <c r="N284" s="18" t="str">
        <f aca="false">IF(M284="","",IFERROR(INDEX($B$6:$B$55,MATCH(M284,$A$6:$A$55,0)),"Sai mã NV"))</f>
        <v/>
      </c>
      <c r="O284" s="19"/>
      <c r="P284" s="47"/>
      <c r="Q284" s="19"/>
    </row>
    <row r="285" customFormat="false" ht="15" hidden="false" customHeight="false" outlineLevel="0" collapsed="false">
      <c r="K285" s="20"/>
      <c r="L285" s="20"/>
      <c r="M285" s="37"/>
      <c r="N285" s="18" t="str">
        <f aca="false">IF(M285="","",IFERROR(INDEX($B$6:$B$55,MATCH(M285,$A$6:$A$55,0)),"Sai mã NV"))</f>
        <v/>
      </c>
      <c r="O285" s="19"/>
      <c r="P285" s="47"/>
      <c r="Q285" s="19"/>
    </row>
    <row r="286" customFormat="false" ht="15" hidden="false" customHeight="false" outlineLevel="0" collapsed="false">
      <c r="K286" s="20"/>
      <c r="L286" s="20"/>
      <c r="M286" s="37"/>
      <c r="N286" s="18" t="str">
        <f aca="false">IF(M286="","",IFERROR(INDEX($B$6:$B$55,MATCH(M286,$A$6:$A$55,0)),"Sai mã NV"))</f>
        <v/>
      </c>
      <c r="O286" s="19"/>
      <c r="P286" s="47"/>
      <c r="Q286" s="19"/>
    </row>
    <row r="287" customFormat="false" ht="15" hidden="false" customHeight="false" outlineLevel="0" collapsed="false">
      <c r="K287" s="20"/>
      <c r="L287" s="20"/>
      <c r="M287" s="37"/>
      <c r="N287" s="18" t="str">
        <f aca="false">IF(M287="","",IFERROR(INDEX($B$6:$B$55,MATCH(M287,$A$6:$A$55,0)),"Sai mã NV"))</f>
        <v/>
      </c>
      <c r="O287" s="19"/>
      <c r="P287" s="47"/>
      <c r="Q287" s="19"/>
    </row>
    <row r="288" customFormat="false" ht="15" hidden="false" customHeight="false" outlineLevel="0" collapsed="false">
      <c r="K288" s="20"/>
      <c r="L288" s="20"/>
      <c r="M288" s="37"/>
      <c r="N288" s="18" t="str">
        <f aca="false">IF(M288="","",IFERROR(INDEX($B$6:$B$55,MATCH(M288,$A$6:$A$55,0)),"Sai mã NV"))</f>
        <v/>
      </c>
      <c r="O288" s="19"/>
      <c r="P288" s="47"/>
      <c r="Q288" s="19"/>
    </row>
    <row r="289" customFormat="false" ht="15" hidden="false" customHeight="false" outlineLevel="0" collapsed="false">
      <c r="K289" s="20"/>
      <c r="L289" s="20"/>
      <c r="M289" s="37"/>
      <c r="N289" s="18" t="str">
        <f aca="false">IF(M289="","",IFERROR(INDEX($B$6:$B$55,MATCH(M289,$A$6:$A$55,0)),"Sai mã NV"))</f>
        <v/>
      </c>
      <c r="O289" s="19"/>
      <c r="P289" s="47"/>
      <c r="Q289" s="19"/>
    </row>
    <row r="290" customFormat="false" ht="15" hidden="false" customHeight="false" outlineLevel="0" collapsed="false">
      <c r="K290" s="20"/>
      <c r="L290" s="20"/>
      <c r="M290" s="37"/>
      <c r="N290" s="18" t="str">
        <f aca="false">IF(M290="","",IFERROR(INDEX($B$6:$B$55,MATCH(M290,$A$6:$A$55,0)),"Sai mã NV"))</f>
        <v/>
      </c>
      <c r="O290" s="19"/>
      <c r="P290" s="47"/>
      <c r="Q290" s="19"/>
    </row>
    <row r="291" customFormat="false" ht="15" hidden="false" customHeight="false" outlineLevel="0" collapsed="false">
      <c r="K291" s="20"/>
      <c r="L291" s="20"/>
      <c r="M291" s="37"/>
      <c r="N291" s="18" t="str">
        <f aca="false">IF(M291="","",IFERROR(INDEX($B$6:$B$55,MATCH(M291,$A$6:$A$55,0)),"Sai mã NV"))</f>
        <v/>
      </c>
      <c r="O291" s="19"/>
      <c r="P291" s="47"/>
      <c r="Q291" s="19"/>
    </row>
    <row r="292" customFormat="false" ht="15" hidden="false" customHeight="false" outlineLevel="0" collapsed="false">
      <c r="K292" s="20"/>
      <c r="L292" s="20"/>
      <c r="M292" s="37"/>
      <c r="N292" s="18" t="str">
        <f aca="false">IF(M292="","",IFERROR(INDEX($B$6:$B$55,MATCH(M292,$A$6:$A$55,0)),"Sai mã NV"))</f>
        <v/>
      </c>
      <c r="O292" s="19"/>
      <c r="P292" s="47"/>
      <c r="Q292" s="19"/>
    </row>
    <row r="293" customFormat="false" ht="15" hidden="false" customHeight="false" outlineLevel="0" collapsed="false">
      <c r="K293" s="20"/>
      <c r="L293" s="20"/>
      <c r="M293" s="37"/>
      <c r="N293" s="18" t="str">
        <f aca="false">IF(M293="","",IFERROR(INDEX($B$6:$B$55,MATCH(M293,$A$6:$A$55,0)),"Sai mã NV"))</f>
        <v/>
      </c>
      <c r="O293" s="19"/>
      <c r="P293" s="47"/>
      <c r="Q293" s="19"/>
    </row>
    <row r="294" customFormat="false" ht="15" hidden="false" customHeight="false" outlineLevel="0" collapsed="false">
      <c r="K294" s="20"/>
      <c r="L294" s="20"/>
      <c r="M294" s="37"/>
      <c r="N294" s="18" t="str">
        <f aca="false">IF(M294="","",IFERROR(INDEX($B$6:$B$55,MATCH(M294,$A$6:$A$55,0)),"Sai mã NV"))</f>
        <v/>
      </c>
      <c r="O294" s="19"/>
      <c r="P294" s="47"/>
      <c r="Q294" s="19"/>
    </row>
    <row r="295" customFormat="false" ht="15" hidden="false" customHeight="false" outlineLevel="0" collapsed="false">
      <c r="K295" s="20"/>
      <c r="L295" s="20"/>
      <c r="M295" s="37"/>
      <c r="N295" s="18" t="str">
        <f aca="false">IF(M295="","",IFERROR(INDEX($B$6:$B$55,MATCH(M295,$A$6:$A$55,0)),"Sai mã NV"))</f>
        <v/>
      </c>
      <c r="O295" s="19"/>
      <c r="P295" s="47"/>
      <c r="Q295" s="19"/>
    </row>
    <row r="296" customFormat="false" ht="15" hidden="false" customHeight="false" outlineLevel="0" collapsed="false">
      <c r="K296" s="20"/>
      <c r="L296" s="20"/>
      <c r="M296" s="37"/>
      <c r="N296" s="18" t="str">
        <f aca="false">IF(M296="","",IFERROR(INDEX($B$6:$B$55,MATCH(M296,$A$6:$A$55,0)),"Sai mã NV"))</f>
        <v/>
      </c>
      <c r="O296" s="19"/>
      <c r="P296" s="47"/>
      <c r="Q296" s="19"/>
    </row>
    <row r="297" customFormat="false" ht="15" hidden="false" customHeight="false" outlineLevel="0" collapsed="false">
      <c r="K297" s="20"/>
      <c r="L297" s="20"/>
      <c r="M297" s="37"/>
      <c r="N297" s="18" t="str">
        <f aca="false">IF(M297="","",IFERROR(INDEX($B$6:$B$55,MATCH(M297,$A$6:$A$55,0)),"Sai mã NV"))</f>
        <v/>
      </c>
      <c r="O297" s="19"/>
      <c r="P297" s="47"/>
      <c r="Q297" s="19"/>
    </row>
    <row r="298" customFormat="false" ht="15" hidden="false" customHeight="false" outlineLevel="0" collapsed="false">
      <c r="K298" s="20"/>
      <c r="L298" s="20"/>
      <c r="M298" s="37"/>
      <c r="N298" s="18" t="str">
        <f aca="false">IF(M298="","",IFERROR(INDEX($B$6:$B$55,MATCH(M298,$A$6:$A$55,0)),"Sai mã NV"))</f>
        <v/>
      </c>
      <c r="O298" s="19"/>
      <c r="P298" s="47"/>
      <c r="Q298" s="19"/>
    </row>
    <row r="299" customFormat="false" ht="15" hidden="false" customHeight="false" outlineLevel="0" collapsed="false">
      <c r="K299" s="20"/>
      <c r="L299" s="20"/>
      <c r="M299" s="37"/>
      <c r="N299" s="18" t="str">
        <f aca="false">IF(M299="","",IFERROR(INDEX($B$6:$B$55,MATCH(M299,$A$6:$A$55,0)),"Sai mã NV"))</f>
        <v/>
      </c>
      <c r="O299" s="19"/>
      <c r="P299" s="47"/>
      <c r="Q299" s="19"/>
    </row>
    <row r="300" customFormat="false" ht="15" hidden="false" customHeight="false" outlineLevel="0" collapsed="false">
      <c r="K300" s="20"/>
      <c r="L300" s="20"/>
      <c r="M300" s="37"/>
      <c r="N300" s="18" t="str">
        <f aca="false">IF(M300="","",IFERROR(INDEX($B$6:$B$55,MATCH(M300,$A$6:$A$55,0)),"Sai mã NV"))</f>
        <v/>
      </c>
      <c r="O300" s="19"/>
      <c r="P300" s="47"/>
      <c r="Q300" s="19"/>
    </row>
    <row r="301" customFormat="false" ht="15" hidden="false" customHeight="false" outlineLevel="0" collapsed="false">
      <c r="K301" s="20"/>
      <c r="L301" s="20"/>
      <c r="M301" s="37"/>
      <c r="N301" s="18" t="str">
        <f aca="false">IF(M301="","",IFERROR(INDEX($B$6:$B$55,MATCH(M301,$A$6:$A$55,0)),"Sai mã NV"))</f>
        <v/>
      </c>
      <c r="O301" s="19"/>
      <c r="P301" s="47"/>
      <c r="Q301" s="19"/>
    </row>
    <row r="302" customFormat="false" ht="15" hidden="false" customHeight="false" outlineLevel="0" collapsed="false">
      <c r="K302" s="20"/>
      <c r="L302" s="20"/>
      <c r="M302" s="37"/>
      <c r="N302" s="18" t="str">
        <f aca="false">IF(M302="","",IFERROR(INDEX($B$6:$B$55,MATCH(M302,$A$6:$A$55,0)),"Sai mã NV"))</f>
        <v/>
      </c>
      <c r="O302" s="19"/>
      <c r="P302" s="47"/>
      <c r="Q302" s="19"/>
    </row>
    <row r="303" customFormat="false" ht="15" hidden="false" customHeight="false" outlineLevel="0" collapsed="false">
      <c r="K303" s="20"/>
      <c r="L303" s="20"/>
      <c r="M303" s="37"/>
      <c r="N303" s="18" t="str">
        <f aca="false">IF(M303="","",IFERROR(INDEX($B$6:$B$55,MATCH(M303,$A$6:$A$55,0)),"Sai mã NV"))</f>
        <v/>
      </c>
      <c r="O303" s="19"/>
      <c r="P303" s="47"/>
      <c r="Q303" s="19"/>
    </row>
    <row r="304" customFormat="false" ht="15" hidden="false" customHeight="false" outlineLevel="0" collapsed="false">
      <c r="K304" s="20"/>
      <c r="L304" s="20"/>
      <c r="M304" s="37"/>
      <c r="N304" s="18" t="str">
        <f aca="false">IF(M304="","",IFERROR(INDEX($B$6:$B$55,MATCH(M304,$A$6:$A$55,0)),"Sai mã NV"))</f>
        <v/>
      </c>
      <c r="O304" s="19"/>
      <c r="P304" s="47"/>
      <c r="Q304" s="19"/>
    </row>
    <row r="305" customFormat="false" ht="15" hidden="false" customHeight="false" outlineLevel="0" collapsed="false">
      <c r="K305" s="20"/>
      <c r="L305" s="20"/>
      <c r="M305" s="37"/>
      <c r="N305" s="18" t="str">
        <f aca="false">IF(M305="","",IFERROR(INDEX($B$6:$B$55,MATCH(M305,$A$6:$A$55,0)),"Sai mã NV"))</f>
        <v/>
      </c>
      <c r="O305" s="19"/>
      <c r="P305" s="47"/>
      <c r="Q305" s="19"/>
    </row>
  </sheetData>
  <conditionalFormatting sqref="G6:G55">
    <cfRule type="expression" priority="2" aboveAverage="0" equalAverage="0" bottom="0" percent="0" rank="0" text="" dxfId="12">
      <formula>AND(G6&lt;&gt;"",G6&lt;=2)</formula>
    </cfRule>
    <cfRule type="expression" priority="3" aboveAverage="0" equalAverage="0" bottom="0" percent="0" rank="0" text="" dxfId="6">
      <formula>AND(G6&lt;&gt;"",G6&lt;0)</formula>
    </cfRule>
  </conditionalFormatting>
  <dataValidations count="2">
    <dataValidation allowBlank="true" error="Chọn một giá trị trong danh sách." errorStyle="stop" errorTitle="Giá trị không hợp lệ" operator="between" showDropDown="false" showErrorMessage="true" showInputMessage="false" sqref="M6:M305" type="list">
      <formula1>$A$6:$A$55</formula1>
      <formula2>0</formula2>
    </dataValidation>
    <dataValidation allowBlank="true" error="Chọn một giá trị trong danh sách." errorStyle="stop" errorTitle="Giá trị không hợp lệ" operator="between" showDropDown="false" showErrorMessage="true" showInputMessage="false" sqref="O6:O305" type="list">
      <formula1>"Phép năm,Nghỉ ốm,Không lương,Việc riêng có lương,Khác"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T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4"/>
    <col collapsed="false" customWidth="true" hidden="false" outlineLevel="0" max="3" min="3" style="0" width="7"/>
    <col collapsed="false" customWidth="true" hidden="false" outlineLevel="0" max="4" min="4" style="0" width="9"/>
    <col collapsed="false" customWidth="true" hidden="false" outlineLevel="0" max="6" min="5" style="0" width="8"/>
    <col collapsed="false" customWidth="true" hidden="false" outlineLevel="0" max="8" min="7" style="0" width="9"/>
    <col collapsed="false" customWidth="true" hidden="false" outlineLevel="0" max="9" min="9" style="0" width="16"/>
    <col collapsed="false" customWidth="true" hidden="false" outlineLevel="0" max="10" min="10" style="0" width="3"/>
    <col collapsed="false" customWidth="true" hidden="false" outlineLevel="0" max="11" min="11" style="0" width="11"/>
    <col collapsed="false" customWidth="true" hidden="false" outlineLevel="0" max="12" min="12" style="0" width="9"/>
    <col collapsed="false" customWidth="true" hidden="false" outlineLevel="0" max="13" min="13" style="0" width="7"/>
    <col collapsed="false" customWidth="true" hidden="false" outlineLevel="0" max="14" min="14" style="0" width="9"/>
    <col collapsed="false" customWidth="true" hidden="false" outlineLevel="0" max="15" min="15" style="0" width="22"/>
    <col collapsed="false" customWidth="true" hidden="false" outlineLevel="0" max="16" min="16" style="0" width="7"/>
    <col collapsed="false" customWidth="true" hidden="false" outlineLevel="0" max="17" min="17" style="0" width="8"/>
    <col collapsed="false" customWidth="true" hidden="false" outlineLevel="0" max="18" min="18" style="0" width="11"/>
    <col collapsed="false" customWidth="true" hidden="false" outlineLevel="0" max="19" min="19" style="0" width="13"/>
    <col collapsed="false" customWidth="true" hidden="false" outlineLevel="0" max="20" min="20" style="0" width="18"/>
  </cols>
  <sheetData>
    <row r="1" customFormat="false" ht="24" hidden="false" customHeight="true" outlineLevel="0" collapsed="false">
      <c r="A1" s="12" t="s">
        <v>246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247</v>
      </c>
    </row>
    <row r="3" customFormat="false" ht="15" hidden="false" customHeight="false" outlineLevel="0" collapsed="false">
      <c r="A3" s="14" t="s">
        <v>34</v>
      </c>
    </row>
    <row r="5" customFormat="false" ht="30" hidden="false" customHeight="true" outlineLevel="0" collapsed="false">
      <c r="A5" s="4" t="s">
        <v>248</v>
      </c>
      <c r="B5" s="4" t="s">
        <v>249</v>
      </c>
      <c r="C5" s="4" t="s">
        <v>250</v>
      </c>
      <c r="D5" s="4" t="s">
        <v>251</v>
      </c>
      <c r="E5" s="4" t="s">
        <v>252</v>
      </c>
      <c r="F5" s="4" t="s">
        <v>253</v>
      </c>
      <c r="G5" s="4" t="s">
        <v>254</v>
      </c>
      <c r="H5" s="4" t="s">
        <v>255</v>
      </c>
      <c r="I5" s="4" t="s">
        <v>45</v>
      </c>
      <c r="K5" s="4" t="s">
        <v>97</v>
      </c>
      <c r="L5" s="4" t="s">
        <v>256</v>
      </c>
      <c r="M5" s="4" t="s">
        <v>257</v>
      </c>
      <c r="N5" s="4" t="s">
        <v>248</v>
      </c>
      <c r="O5" s="4" t="s">
        <v>249</v>
      </c>
      <c r="P5" s="4" t="s">
        <v>250</v>
      </c>
      <c r="Q5" s="4" t="s">
        <v>140</v>
      </c>
      <c r="R5" s="4" t="s">
        <v>141</v>
      </c>
      <c r="S5" s="4" t="s">
        <v>142</v>
      </c>
      <c r="T5" s="4" t="s">
        <v>258</v>
      </c>
    </row>
    <row r="6" customFormat="false" ht="15" hidden="false" customHeight="false" outlineLevel="0" collapsed="false">
      <c r="A6" s="37" t="s">
        <v>259</v>
      </c>
      <c r="B6" s="19" t="s">
        <v>260</v>
      </c>
      <c r="C6" s="19" t="s">
        <v>261</v>
      </c>
      <c r="D6" s="31" t="n">
        <v>40</v>
      </c>
      <c r="E6" s="33" t="n">
        <f aca="false">IF(A6="","",SUMIFS($Q$6:$Q$1005,$N$6:$N$1005,A6,$M$6:$M$1005,"Nhập"))</f>
        <v>50</v>
      </c>
      <c r="F6" s="33" t="n">
        <f aca="false">IF(A6="","",SUMIFS($Q$6:$Q$1005,$N$6:$N$1005,A6,$M$6:$M$1005,"Xuất"))</f>
        <v>25</v>
      </c>
      <c r="G6" s="33" t="n">
        <f aca="false">IF(A6="","",D6+E6-F6)</f>
        <v>65</v>
      </c>
      <c r="H6" s="31" t="n">
        <v>20</v>
      </c>
      <c r="I6" s="40" t="str">
        <f aca="false">IF(A6="","",IF(G6&lt;0,"Âm kho – kiểm tra",IF(G6&lt;=H6,"Cần nhập thêm","")))</f>
        <v/>
      </c>
      <c r="K6" s="20" t="n">
        <v>46328</v>
      </c>
      <c r="L6" s="19" t="s">
        <v>262</v>
      </c>
      <c r="M6" s="19" t="s">
        <v>252</v>
      </c>
      <c r="N6" s="37" t="s">
        <v>259</v>
      </c>
      <c r="O6" s="18" t="str">
        <f aca="false">IF(N6="","",IFERROR(INDEX($B$6:$B$105,MATCH(N6,$A$6:$A$105,0)),"Sai mã hàng"))</f>
        <v>Giấy A4 Double A 70gsm</v>
      </c>
      <c r="P6" s="18" t="str">
        <f aca="false">IF(N6="","",IFERROR(INDEX($C$6:$C$105,MATCH(N6,$A$6:$A$105,0)),""))</f>
        <v>Ram</v>
      </c>
      <c r="Q6" s="31" t="n">
        <v>50</v>
      </c>
      <c r="R6" s="31" t="n">
        <v>68000</v>
      </c>
      <c r="S6" s="33" t="n">
        <f aca="false">IF(OR(Q6="",R6=""),"",Q6*R6)</f>
        <v>3400000</v>
      </c>
      <c r="T6" s="19" t="s">
        <v>263</v>
      </c>
    </row>
    <row r="7" customFormat="false" ht="15" hidden="false" customHeight="false" outlineLevel="0" collapsed="false">
      <c r="A7" s="37" t="s">
        <v>264</v>
      </c>
      <c r="B7" s="19" t="s">
        <v>265</v>
      </c>
      <c r="C7" s="19" t="s">
        <v>266</v>
      </c>
      <c r="D7" s="31" t="n">
        <v>6</v>
      </c>
      <c r="E7" s="33" t="n">
        <f aca="false">IF(A7="","",SUMIFS($Q$6:$Q$1005,$N$6:$N$1005,A7,$M$6:$M$1005,"Nhập"))</f>
        <v>4</v>
      </c>
      <c r="F7" s="33" t="n">
        <f aca="false">IF(A7="","",SUMIFS($Q$6:$Q$1005,$N$6:$N$1005,A7,$M$6:$M$1005,"Xuất"))</f>
        <v>5</v>
      </c>
      <c r="G7" s="33" t="n">
        <f aca="false">IF(A7="","",D7+E7-F7)</f>
        <v>5</v>
      </c>
      <c r="H7" s="31" t="n">
        <v>3</v>
      </c>
      <c r="I7" s="40" t="str">
        <f aca="false">IF(A7="","",IF(G7&lt;0,"Âm kho – kiểm tra",IF(G7&lt;=H7,"Cần nhập thêm","")))</f>
        <v/>
      </c>
      <c r="K7" s="20" t="n">
        <v>46328</v>
      </c>
      <c r="L7" s="19" t="s">
        <v>262</v>
      </c>
      <c r="M7" s="19" t="s">
        <v>252</v>
      </c>
      <c r="N7" s="37" t="s">
        <v>264</v>
      </c>
      <c r="O7" s="18" t="str">
        <f aca="false">IF(N7="","",IFERROR(INDEX($B$6:$B$105,MATCH(N7,$A$6:$A$105,0)),"Sai mã hàng"))</f>
        <v>Mực in HP 107A</v>
      </c>
      <c r="P7" s="18" t="str">
        <f aca="false">IF(N7="","",IFERROR(INDEX($C$6:$C$105,MATCH(N7,$A$6:$A$105,0)),""))</f>
        <v>Hộp</v>
      </c>
      <c r="Q7" s="31" t="n">
        <v>4</v>
      </c>
      <c r="R7" s="31" t="n">
        <v>1250000</v>
      </c>
      <c r="S7" s="33" t="n">
        <f aca="false">IF(OR(Q7="",R7=""),"",Q7*R7)</f>
        <v>5000000</v>
      </c>
      <c r="T7" s="19" t="s">
        <v>263</v>
      </c>
    </row>
    <row r="8" customFormat="false" ht="15" hidden="false" customHeight="false" outlineLevel="0" collapsed="false">
      <c r="A8" s="37" t="s">
        <v>267</v>
      </c>
      <c r="B8" s="19" t="s">
        <v>268</v>
      </c>
      <c r="C8" s="19" t="s">
        <v>266</v>
      </c>
      <c r="D8" s="31" t="n">
        <v>10</v>
      </c>
      <c r="E8" s="33" t="n">
        <f aca="false">IF(A8="","",SUMIFS($Q$6:$Q$1005,$N$6:$N$1005,A8,$M$6:$M$1005,"Nhập"))</f>
        <v>0</v>
      </c>
      <c r="F8" s="33" t="n">
        <f aca="false">IF(A8="","",SUMIFS($Q$6:$Q$1005,$N$6:$N$1005,A8,$M$6:$M$1005,"Xuất"))</f>
        <v>7</v>
      </c>
      <c r="G8" s="33" t="n">
        <f aca="false">IF(A8="","",D8+E8-F8)</f>
        <v>3</v>
      </c>
      <c r="H8" s="31" t="n">
        <v>4</v>
      </c>
      <c r="I8" s="40" t="str">
        <f aca="false">IF(A8="","",IF(G8&lt;0,"Âm kho – kiểm tra",IF(G8&lt;=H8,"Cần nhập thêm","")))</f>
        <v>Cần nhập thêm</v>
      </c>
      <c r="K8" s="20" t="n">
        <v>46329</v>
      </c>
      <c r="L8" s="19" t="s">
        <v>269</v>
      </c>
      <c r="M8" s="19" t="s">
        <v>253</v>
      </c>
      <c r="N8" s="37" t="s">
        <v>259</v>
      </c>
      <c r="O8" s="18" t="str">
        <f aca="false">IF(N8="","",IFERROR(INDEX($B$6:$B$105,MATCH(N8,$A$6:$A$105,0)),"Sai mã hàng"))</f>
        <v>Giấy A4 Double A 70gsm</v>
      </c>
      <c r="P8" s="18" t="str">
        <f aca="false">IF(N8="","",IFERROR(INDEX($C$6:$C$105,MATCH(N8,$A$6:$A$105,0)),""))</f>
        <v>Ram</v>
      </c>
      <c r="Q8" s="31" t="n">
        <v>25</v>
      </c>
      <c r="R8" s="31"/>
      <c r="S8" s="33" t="str">
        <f aca="false">IF(OR(Q8="",R8=""),"",Q8*R8)</f>
        <v/>
      </c>
      <c r="T8" s="19" t="s">
        <v>270</v>
      </c>
    </row>
    <row r="9" customFormat="false" ht="15" hidden="false" customHeight="false" outlineLevel="0" collapsed="false">
      <c r="A9" s="37" t="s">
        <v>271</v>
      </c>
      <c r="B9" s="19" t="s">
        <v>272</v>
      </c>
      <c r="C9" s="19" t="s">
        <v>273</v>
      </c>
      <c r="D9" s="31" t="n">
        <v>120</v>
      </c>
      <c r="E9" s="33" t="n">
        <f aca="false">IF(A9="","",SUMIFS($Q$6:$Q$1005,$N$6:$N$1005,A9,$M$6:$M$1005,"Nhập"))</f>
        <v>0</v>
      </c>
      <c r="F9" s="33" t="n">
        <f aca="false">IF(A9="","",SUMIFS($Q$6:$Q$1005,$N$6:$N$1005,A9,$M$6:$M$1005,"Xuất"))</f>
        <v>80</v>
      </c>
      <c r="G9" s="33" t="n">
        <f aca="false">IF(A9="","",D9+E9-F9)</f>
        <v>40</v>
      </c>
      <c r="H9" s="31" t="n">
        <v>50</v>
      </c>
      <c r="I9" s="40" t="str">
        <f aca="false">IF(A9="","",IF(G9&lt;0,"Âm kho – kiểm tra",IF(G9&lt;=H9,"Cần nhập thêm","")))</f>
        <v>Cần nhập thêm</v>
      </c>
      <c r="K9" s="20" t="n">
        <v>46330</v>
      </c>
      <c r="L9" s="19" t="s">
        <v>274</v>
      </c>
      <c r="M9" s="19" t="s">
        <v>253</v>
      </c>
      <c r="N9" s="37" t="s">
        <v>264</v>
      </c>
      <c r="O9" s="18" t="str">
        <f aca="false">IF(N9="","",IFERROR(INDEX($B$6:$B$105,MATCH(N9,$A$6:$A$105,0)),"Sai mã hàng"))</f>
        <v>Mực in HP 107A</v>
      </c>
      <c r="P9" s="18" t="str">
        <f aca="false">IF(N9="","",IFERROR(INDEX($C$6:$C$105,MATCH(N9,$A$6:$A$105,0)),""))</f>
        <v>Hộp</v>
      </c>
      <c r="Q9" s="31" t="n">
        <v>5</v>
      </c>
      <c r="R9" s="31"/>
      <c r="S9" s="33" t="str">
        <f aca="false">IF(OR(Q9="",R9=""),"",Q9*R9)</f>
        <v/>
      </c>
      <c r="T9" s="19" t="s">
        <v>275</v>
      </c>
    </row>
    <row r="10" customFormat="false" ht="15" hidden="false" customHeight="false" outlineLevel="0" collapsed="false">
      <c r="A10" s="37" t="s">
        <v>276</v>
      </c>
      <c r="B10" s="19" t="s">
        <v>277</v>
      </c>
      <c r="C10" s="19" t="s">
        <v>266</v>
      </c>
      <c r="D10" s="31" t="n">
        <v>15</v>
      </c>
      <c r="E10" s="33" t="n">
        <f aca="false">IF(A10="","",SUMIFS($Q$6:$Q$1005,$N$6:$N$1005,A10,$M$6:$M$1005,"Nhập"))</f>
        <v>0</v>
      </c>
      <c r="F10" s="33" t="n">
        <f aca="false">IF(A10="","",SUMIFS($Q$6:$Q$1005,$N$6:$N$1005,A10,$M$6:$M$1005,"Xuất"))</f>
        <v>0</v>
      </c>
      <c r="G10" s="33" t="n">
        <f aca="false">IF(A10="","",D10+E10-F10)</f>
        <v>15</v>
      </c>
      <c r="H10" s="31" t="n">
        <v>5</v>
      </c>
      <c r="I10" s="40" t="str">
        <f aca="false">IF(A10="","",IF(G10&lt;0,"Âm kho – kiểm tra",IF(G10&lt;=H10,"Cần nhập thêm","")))</f>
        <v/>
      </c>
      <c r="K10" s="20" t="n">
        <v>46331</v>
      </c>
      <c r="L10" s="19" t="s">
        <v>278</v>
      </c>
      <c r="M10" s="19" t="s">
        <v>253</v>
      </c>
      <c r="N10" s="37" t="s">
        <v>271</v>
      </c>
      <c r="O10" s="18" t="str">
        <f aca="false">IF(N10="","",IFERROR(INDEX($B$6:$B$105,MATCH(N10,$A$6:$A$105,0)),"Sai mã hàng"))</f>
        <v>Bìa hồ sơ nhựa</v>
      </c>
      <c r="P10" s="18" t="str">
        <f aca="false">IF(N10="","",IFERROR(INDEX($C$6:$C$105,MATCH(N10,$A$6:$A$105,0)),""))</f>
        <v>Cái</v>
      </c>
      <c r="Q10" s="31" t="n">
        <v>80</v>
      </c>
      <c r="R10" s="31"/>
      <c r="S10" s="33" t="str">
        <f aca="false">IF(OR(Q10="",R10=""),"",Q10*R10)</f>
        <v/>
      </c>
      <c r="T10" s="19" t="s">
        <v>279</v>
      </c>
    </row>
    <row r="11" customFormat="false" ht="15" hidden="false" customHeight="false" outlineLevel="0" collapsed="false">
      <c r="A11" s="37" t="s">
        <v>280</v>
      </c>
      <c r="B11" s="19" t="s">
        <v>281</v>
      </c>
      <c r="C11" s="19" t="s">
        <v>282</v>
      </c>
      <c r="D11" s="31" t="n">
        <v>25</v>
      </c>
      <c r="E11" s="33" t="n">
        <f aca="false">IF(A11="","",SUMIFS($Q$6:$Q$1005,$N$6:$N$1005,A11,$M$6:$M$1005,"Nhập"))</f>
        <v>0</v>
      </c>
      <c r="F11" s="33" t="n">
        <f aca="false">IF(A11="","",SUMIFS($Q$6:$Q$1005,$N$6:$N$1005,A11,$M$6:$M$1005,"Xuất"))</f>
        <v>0</v>
      </c>
      <c r="G11" s="33" t="n">
        <f aca="false">IF(A11="","",D11+E11-F11)</f>
        <v>25</v>
      </c>
      <c r="H11" s="31" t="n">
        <v>10</v>
      </c>
      <c r="I11" s="40" t="str">
        <f aca="false">IF(A11="","",IF(G11&lt;0,"Âm kho – kiểm tra",IF(G11&lt;=H11,"Cần nhập thêm","")))</f>
        <v/>
      </c>
      <c r="K11" s="20" t="n">
        <v>46332</v>
      </c>
      <c r="L11" s="19" t="s">
        <v>283</v>
      </c>
      <c r="M11" s="19" t="s">
        <v>253</v>
      </c>
      <c r="N11" s="37" t="s">
        <v>267</v>
      </c>
      <c r="O11" s="18" t="str">
        <f aca="false">IF(N11="","",IFERROR(INDEX($B$6:$B$105,MATCH(N11,$A$6:$A$105,0)),"Sai mã hàng"))</f>
        <v>Bút bi Thiên Long xanh</v>
      </c>
      <c r="P11" s="18" t="str">
        <f aca="false">IF(N11="","",IFERROR(INDEX($C$6:$C$105,MATCH(N11,$A$6:$A$105,0)),""))</f>
        <v>Hộp</v>
      </c>
      <c r="Q11" s="31" t="n">
        <v>7</v>
      </c>
      <c r="R11" s="31"/>
      <c r="S11" s="33" t="str">
        <f aca="false">IF(OR(Q11="",R11=""),"",Q11*R11)</f>
        <v/>
      </c>
      <c r="T11" s="19" t="s">
        <v>270</v>
      </c>
    </row>
    <row r="12" customFormat="false" ht="15" hidden="false" customHeight="false" outlineLevel="0" collapsed="false">
      <c r="A12" s="37"/>
      <c r="B12" s="19"/>
      <c r="C12" s="19"/>
      <c r="D12" s="31"/>
      <c r="E12" s="33" t="str">
        <f aca="false">IF(A12="","",SUMIFS($Q$6:$Q$1005,$N$6:$N$1005,A12,$M$6:$M$1005,"Nhập"))</f>
        <v/>
      </c>
      <c r="F12" s="33" t="str">
        <f aca="false">IF(A12="","",SUMIFS($Q$6:$Q$1005,$N$6:$N$1005,A12,$M$6:$M$1005,"Xuất"))</f>
        <v/>
      </c>
      <c r="G12" s="33" t="str">
        <f aca="false">IF(A12="","",D12+E12-F12)</f>
        <v/>
      </c>
      <c r="H12" s="31"/>
      <c r="I12" s="40" t="str">
        <f aca="false">IF(A12="","",IF(G12&lt;0,"Âm kho – kiểm tra",IF(G12&lt;=H12,"Cần nhập thêm","")))</f>
        <v/>
      </c>
      <c r="K12" s="20"/>
      <c r="L12" s="19"/>
      <c r="M12" s="19"/>
      <c r="N12" s="37"/>
      <c r="O12" s="18" t="str">
        <f aca="false">IF(N12="","",IFERROR(INDEX($B$6:$B$105,MATCH(N12,$A$6:$A$105,0)),"Sai mã hàng"))</f>
        <v/>
      </c>
      <c r="P12" s="18" t="str">
        <f aca="false">IF(N12="","",IFERROR(INDEX($C$6:$C$105,MATCH(N12,$A$6:$A$105,0)),""))</f>
        <v/>
      </c>
      <c r="Q12" s="31"/>
      <c r="R12" s="31"/>
      <c r="S12" s="33" t="str">
        <f aca="false">IF(OR(Q12="",R12=""),"",Q12*R12)</f>
        <v/>
      </c>
      <c r="T12" s="19"/>
    </row>
    <row r="13" customFormat="false" ht="15" hidden="false" customHeight="false" outlineLevel="0" collapsed="false">
      <c r="A13" s="37"/>
      <c r="B13" s="19"/>
      <c r="C13" s="19"/>
      <c r="D13" s="31"/>
      <c r="E13" s="33" t="str">
        <f aca="false">IF(A13="","",SUMIFS($Q$6:$Q$1005,$N$6:$N$1005,A13,$M$6:$M$1005,"Nhập"))</f>
        <v/>
      </c>
      <c r="F13" s="33" t="str">
        <f aca="false">IF(A13="","",SUMIFS($Q$6:$Q$1005,$N$6:$N$1005,A13,$M$6:$M$1005,"Xuất"))</f>
        <v/>
      </c>
      <c r="G13" s="33" t="str">
        <f aca="false">IF(A13="","",D13+E13-F13)</f>
        <v/>
      </c>
      <c r="H13" s="31"/>
      <c r="I13" s="40" t="str">
        <f aca="false">IF(A13="","",IF(G13&lt;0,"Âm kho – kiểm tra",IF(G13&lt;=H13,"Cần nhập thêm","")))</f>
        <v/>
      </c>
      <c r="K13" s="20"/>
      <c r="L13" s="19"/>
      <c r="M13" s="19"/>
      <c r="N13" s="37"/>
      <c r="O13" s="18" t="str">
        <f aca="false">IF(N13="","",IFERROR(INDEX($B$6:$B$105,MATCH(N13,$A$6:$A$105,0)),"Sai mã hàng"))</f>
        <v/>
      </c>
      <c r="P13" s="18" t="str">
        <f aca="false">IF(N13="","",IFERROR(INDEX($C$6:$C$105,MATCH(N13,$A$6:$A$105,0)),""))</f>
        <v/>
      </c>
      <c r="Q13" s="31"/>
      <c r="R13" s="31"/>
      <c r="S13" s="33" t="str">
        <f aca="false">IF(OR(Q13="",R13=""),"",Q13*R13)</f>
        <v/>
      </c>
      <c r="T13" s="19"/>
    </row>
    <row r="14" customFormat="false" ht="15" hidden="false" customHeight="false" outlineLevel="0" collapsed="false">
      <c r="A14" s="37"/>
      <c r="B14" s="19"/>
      <c r="C14" s="19"/>
      <c r="D14" s="31"/>
      <c r="E14" s="33" t="str">
        <f aca="false">IF(A14="","",SUMIFS($Q$6:$Q$1005,$N$6:$N$1005,A14,$M$6:$M$1005,"Nhập"))</f>
        <v/>
      </c>
      <c r="F14" s="33" t="str">
        <f aca="false">IF(A14="","",SUMIFS($Q$6:$Q$1005,$N$6:$N$1005,A14,$M$6:$M$1005,"Xuất"))</f>
        <v/>
      </c>
      <c r="G14" s="33" t="str">
        <f aca="false">IF(A14="","",D14+E14-F14)</f>
        <v/>
      </c>
      <c r="H14" s="31"/>
      <c r="I14" s="40" t="str">
        <f aca="false">IF(A14="","",IF(G14&lt;0,"Âm kho – kiểm tra",IF(G14&lt;=H14,"Cần nhập thêm","")))</f>
        <v/>
      </c>
      <c r="K14" s="20"/>
      <c r="L14" s="19"/>
      <c r="M14" s="19"/>
      <c r="N14" s="37"/>
      <c r="O14" s="18" t="str">
        <f aca="false">IF(N14="","",IFERROR(INDEX($B$6:$B$105,MATCH(N14,$A$6:$A$105,0)),"Sai mã hàng"))</f>
        <v/>
      </c>
      <c r="P14" s="18" t="str">
        <f aca="false">IF(N14="","",IFERROR(INDEX($C$6:$C$105,MATCH(N14,$A$6:$A$105,0)),""))</f>
        <v/>
      </c>
      <c r="Q14" s="31"/>
      <c r="R14" s="31"/>
      <c r="S14" s="33" t="str">
        <f aca="false">IF(OR(Q14="",R14=""),"",Q14*R14)</f>
        <v/>
      </c>
      <c r="T14" s="19"/>
    </row>
    <row r="15" customFormat="false" ht="15" hidden="false" customHeight="false" outlineLevel="0" collapsed="false">
      <c r="A15" s="37"/>
      <c r="B15" s="19"/>
      <c r="C15" s="19"/>
      <c r="D15" s="31"/>
      <c r="E15" s="33" t="str">
        <f aca="false">IF(A15="","",SUMIFS($Q$6:$Q$1005,$N$6:$N$1005,A15,$M$6:$M$1005,"Nhập"))</f>
        <v/>
      </c>
      <c r="F15" s="33" t="str">
        <f aca="false">IF(A15="","",SUMIFS($Q$6:$Q$1005,$N$6:$N$1005,A15,$M$6:$M$1005,"Xuất"))</f>
        <v/>
      </c>
      <c r="G15" s="33" t="str">
        <f aca="false">IF(A15="","",D15+E15-F15)</f>
        <v/>
      </c>
      <c r="H15" s="31"/>
      <c r="I15" s="40" t="str">
        <f aca="false">IF(A15="","",IF(G15&lt;0,"Âm kho – kiểm tra",IF(G15&lt;=H15,"Cần nhập thêm","")))</f>
        <v/>
      </c>
      <c r="K15" s="20"/>
      <c r="L15" s="19"/>
      <c r="M15" s="19"/>
      <c r="N15" s="37"/>
      <c r="O15" s="18" t="str">
        <f aca="false">IF(N15="","",IFERROR(INDEX($B$6:$B$105,MATCH(N15,$A$6:$A$105,0)),"Sai mã hàng"))</f>
        <v/>
      </c>
      <c r="P15" s="18" t="str">
        <f aca="false">IF(N15="","",IFERROR(INDEX($C$6:$C$105,MATCH(N15,$A$6:$A$105,0)),""))</f>
        <v/>
      </c>
      <c r="Q15" s="31"/>
      <c r="R15" s="31"/>
      <c r="S15" s="33" t="str">
        <f aca="false">IF(OR(Q15="",R15=""),"",Q15*R15)</f>
        <v/>
      </c>
      <c r="T15" s="19"/>
    </row>
    <row r="16" customFormat="false" ht="15" hidden="false" customHeight="false" outlineLevel="0" collapsed="false">
      <c r="A16" s="37"/>
      <c r="B16" s="19"/>
      <c r="C16" s="19"/>
      <c r="D16" s="31"/>
      <c r="E16" s="33" t="str">
        <f aca="false">IF(A16="","",SUMIFS($Q$6:$Q$1005,$N$6:$N$1005,A16,$M$6:$M$1005,"Nhập"))</f>
        <v/>
      </c>
      <c r="F16" s="33" t="str">
        <f aca="false">IF(A16="","",SUMIFS($Q$6:$Q$1005,$N$6:$N$1005,A16,$M$6:$M$1005,"Xuất"))</f>
        <v/>
      </c>
      <c r="G16" s="33" t="str">
        <f aca="false">IF(A16="","",D16+E16-F16)</f>
        <v/>
      </c>
      <c r="H16" s="31"/>
      <c r="I16" s="40" t="str">
        <f aca="false">IF(A16="","",IF(G16&lt;0,"Âm kho – kiểm tra",IF(G16&lt;=H16,"Cần nhập thêm","")))</f>
        <v/>
      </c>
      <c r="K16" s="20"/>
      <c r="L16" s="19"/>
      <c r="M16" s="19"/>
      <c r="N16" s="37"/>
      <c r="O16" s="18" t="str">
        <f aca="false">IF(N16="","",IFERROR(INDEX($B$6:$B$105,MATCH(N16,$A$6:$A$105,0)),"Sai mã hàng"))</f>
        <v/>
      </c>
      <c r="P16" s="18" t="str">
        <f aca="false">IF(N16="","",IFERROR(INDEX($C$6:$C$105,MATCH(N16,$A$6:$A$105,0)),""))</f>
        <v/>
      </c>
      <c r="Q16" s="31"/>
      <c r="R16" s="31"/>
      <c r="S16" s="33" t="str">
        <f aca="false">IF(OR(Q16="",R16=""),"",Q16*R16)</f>
        <v/>
      </c>
      <c r="T16" s="19"/>
    </row>
    <row r="17" customFormat="false" ht="15" hidden="false" customHeight="false" outlineLevel="0" collapsed="false">
      <c r="A17" s="37"/>
      <c r="B17" s="19"/>
      <c r="C17" s="19"/>
      <c r="D17" s="31"/>
      <c r="E17" s="33" t="str">
        <f aca="false">IF(A17="","",SUMIFS($Q$6:$Q$1005,$N$6:$N$1005,A17,$M$6:$M$1005,"Nhập"))</f>
        <v/>
      </c>
      <c r="F17" s="33" t="str">
        <f aca="false">IF(A17="","",SUMIFS($Q$6:$Q$1005,$N$6:$N$1005,A17,$M$6:$M$1005,"Xuất"))</f>
        <v/>
      </c>
      <c r="G17" s="33" t="str">
        <f aca="false">IF(A17="","",D17+E17-F17)</f>
        <v/>
      </c>
      <c r="H17" s="31"/>
      <c r="I17" s="40" t="str">
        <f aca="false">IF(A17="","",IF(G17&lt;0,"Âm kho – kiểm tra",IF(G17&lt;=H17,"Cần nhập thêm","")))</f>
        <v/>
      </c>
      <c r="K17" s="20"/>
      <c r="L17" s="19"/>
      <c r="M17" s="19"/>
      <c r="N17" s="37"/>
      <c r="O17" s="18" t="str">
        <f aca="false">IF(N17="","",IFERROR(INDEX($B$6:$B$105,MATCH(N17,$A$6:$A$105,0)),"Sai mã hàng"))</f>
        <v/>
      </c>
      <c r="P17" s="18" t="str">
        <f aca="false">IF(N17="","",IFERROR(INDEX($C$6:$C$105,MATCH(N17,$A$6:$A$105,0)),""))</f>
        <v/>
      </c>
      <c r="Q17" s="31"/>
      <c r="R17" s="31"/>
      <c r="S17" s="33" t="str">
        <f aca="false">IF(OR(Q17="",R17=""),"",Q17*R17)</f>
        <v/>
      </c>
      <c r="T17" s="19"/>
    </row>
    <row r="18" customFormat="false" ht="15" hidden="false" customHeight="false" outlineLevel="0" collapsed="false">
      <c r="A18" s="37"/>
      <c r="B18" s="19"/>
      <c r="C18" s="19"/>
      <c r="D18" s="31"/>
      <c r="E18" s="33" t="str">
        <f aca="false">IF(A18="","",SUMIFS($Q$6:$Q$1005,$N$6:$N$1005,A18,$M$6:$M$1005,"Nhập"))</f>
        <v/>
      </c>
      <c r="F18" s="33" t="str">
        <f aca="false">IF(A18="","",SUMIFS($Q$6:$Q$1005,$N$6:$N$1005,A18,$M$6:$M$1005,"Xuất"))</f>
        <v/>
      </c>
      <c r="G18" s="33" t="str">
        <f aca="false">IF(A18="","",D18+E18-F18)</f>
        <v/>
      </c>
      <c r="H18" s="31"/>
      <c r="I18" s="40" t="str">
        <f aca="false">IF(A18="","",IF(G18&lt;0,"Âm kho – kiểm tra",IF(G18&lt;=H18,"Cần nhập thêm","")))</f>
        <v/>
      </c>
      <c r="K18" s="20"/>
      <c r="L18" s="19"/>
      <c r="M18" s="19"/>
      <c r="N18" s="37"/>
      <c r="O18" s="18" t="str">
        <f aca="false">IF(N18="","",IFERROR(INDEX($B$6:$B$105,MATCH(N18,$A$6:$A$105,0)),"Sai mã hàng"))</f>
        <v/>
      </c>
      <c r="P18" s="18" t="str">
        <f aca="false">IF(N18="","",IFERROR(INDEX($C$6:$C$105,MATCH(N18,$A$6:$A$105,0)),""))</f>
        <v/>
      </c>
      <c r="Q18" s="31"/>
      <c r="R18" s="31"/>
      <c r="S18" s="33" t="str">
        <f aca="false">IF(OR(Q18="",R18=""),"",Q18*R18)</f>
        <v/>
      </c>
      <c r="T18" s="19"/>
    </row>
    <row r="19" customFormat="false" ht="15" hidden="false" customHeight="false" outlineLevel="0" collapsed="false">
      <c r="A19" s="37"/>
      <c r="B19" s="19"/>
      <c r="C19" s="19"/>
      <c r="D19" s="31"/>
      <c r="E19" s="33" t="str">
        <f aca="false">IF(A19="","",SUMIFS($Q$6:$Q$1005,$N$6:$N$1005,A19,$M$6:$M$1005,"Nhập"))</f>
        <v/>
      </c>
      <c r="F19" s="33" t="str">
        <f aca="false">IF(A19="","",SUMIFS($Q$6:$Q$1005,$N$6:$N$1005,A19,$M$6:$M$1005,"Xuất"))</f>
        <v/>
      </c>
      <c r="G19" s="33" t="str">
        <f aca="false">IF(A19="","",D19+E19-F19)</f>
        <v/>
      </c>
      <c r="H19" s="31"/>
      <c r="I19" s="40" t="str">
        <f aca="false">IF(A19="","",IF(G19&lt;0,"Âm kho – kiểm tra",IF(G19&lt;=H19,"Cần nhập thêm","")))</f>
        <v/>
      </c>
      <c r="K19" s="20"/>
      <c r="L19" s="19"/>
      <c r="M19" s="19"/>
      <c r="N19" s="37"/>
      <c r="O19" s="18" t="str">
        <f aca="false">IF(N19="","",IFERROR(INDEX($B$6:$B$105,MATCH(N19,$A$6:$A$105,0)),"Sai mã hàng"))</f>
        <v/>
      </c>
      <c r="P19" s="18" t="str">
        <f aca="false">IF(N19="","",IFERROR(INDEX($C$6:$C$105,MATCH(N19,$A$6:$A$105,0)),""))</f>
        <v/>
      </c>
      <c r="Q19" s="31"/>
      <c r="R19" s="31"/>
      <c r="S19" s="33" t="str">
        <f aca="false">IF(OR(Q19="",R19=""),"",Q19*R19)</f>
        <v/>
      </c>
      <c r="T19" s="19"/>
    </row>
    <row r="20" customFormat="false" ht="15" hidden="false" customHeight="false" outlineLevel="0" collapsed="false">
      <c r="A20" s="37"/>
      <c r="B20" s="19"/>
      <c r="C20" s="19"/>
      <c r="D20" s="31"/>
      <c r="E20" s="33" t="str">
        <f aca="false">IF(A20="","",SUMIFS($Q$6:$Q$1005,$N$6:$N$1005,A20,$M$6:$M$1005,"Nhập"))</f>
        <v/>
      </c>
      <c r="F20" s="33" t="str">
        <f aca="false">IF(A20="","",SUMIFS($Q$6:$Q$1005,$N$6:$N$1005,A20,$M$6:$M$1005,"Xuất"))</f>
        <v/>
      </c>
      <c r="G20" s="33" t="str">
        <f aca="false">IF(A20="","",D20+E20-F20)</f>
        <v/>
      </c>
      <c r="H20" s="31"/>
      <c r="I20" s="40" t="str">
        <f aca="false">IF(A20="","",IF(G20&lt;0,"Âm kho – kiểm tra",IF(G20&lt;=H20,"Cần nhập thêm","")))</f>
        <v/>
      </c>
      <c r="K20" s="20"/>
      <c r="L20" s="19"/>
      <c r="M20" s="19"/>
      <c r="N20" s="37"/>
      <c r="O20" s="18" t="str">
        <f aca="false">IF(N20="","",IFERROR(INDEX($B$6:$B$105,MATCH(N20,$A$6:$A$105,0)),"Sai mã hàng"))</f>
        <v/>
      </c>
      <c r="P20" s="18" t="str">
        <f aca="false">IF(N20="","",IFERROR(INDEX($C$6:$C$105,MATCH(N20,$A$6:$A$105,0)),""))</f>
        <v/>
      </c>
      <c r="Q20" s="31"/>
      <c r="R20" s="31"/>
      <c r="S20" s="33" t="str">
        <f aca="false">IF(OR(Q20="",R20=""),"",Q20*R20)</f>
        <v/>
      </c>
      <c r="T20" s="19"/>
    </row>
    <row r="21" customFormat="false" ht="15" hidden="false" customHeight="false" outlineLevel="0" collapsed="false">
      <c r="A21" s="37"/>
      <c r="B21" s="19"/>
      <c r="C21" s="19"/>
      <c r="D21" s="31"/>
      <c r="E21" s="33" t="str">
        <f aca="false">IF(A21="","",SUMIFS($Q$6:$Q$1005,$N$6:$N$1005,A21,$M$6:$M$1005,"Nhập"))</f>
        <v/>
      </c>
      <c r="F21" s="33" t="str">
        <f aca="false">IF(A21="","",SUMIFS($Q$6:$Q$1005,$N$6:$N$1005,A21,$M$6:$M$1005,"Xuất"))</f>
        <v/>
      </c>
      <c r="G21" s="33" t="str">
        <f aca="false">IF(A21="","",D21+E21-F21)</f>
        <v/>
      </c>
      <c r="H21" s="31"/>
      <c r="I21" s="40" t="str">
        <f aca="false">IF(A21="","",IF(G21&lt;0,"Âm kho – kiểm tra",IF(G21&lt;=H21,"Cần nhập thêm","")))</f>
        <v/>
      </c>
      <c r="K21" s="20"/>
      <c r="L21" s="19"/>
      <c r="M21" s="19"/>
      <c r="N21" s="37"/>
      <c r="O21" s="18" t="str">
        <f aca="false">IF(N21="","",IFERROR(INDEX($B$6:$B$105,MATCH(N21,$A$6:$A$105,0)),"Sai mã hàng"))</f>
        <v/>
      </c>
      <c r="P21" s="18" t="str">
        <f aca="false">IF(N21="","",IFERROR(INDEX($C$6:$C$105,MATCH(N21,$A$6:$A$105,0)),""))</f>
        <v/>
      </c>
      <c r="Q21" s="31"/>
      <c r="R21" s="31"/>
      <c r="S21" s="33" t="str">
        <f aca="false">IF(OR(Q21="",R21=""),"",Q21*R21)</f>
        <v/>
      </c>
      <c r="T21" s="19"/>
    </row>
    <row r="22" customFormat="false" ht="15" hidden="false" customHeight="false" outlineLevel="0" collapsed="false">
      <c r="A22" s="37"/>
      <c r="B22" s="19"/>
      <c r="C22" s="19"/>
      <c r="D22" s="31"/>
      <c r="E22" s="33" t="str">
        <f aca="false">IF(A22="","",SUMIFS($Q$6:$Q$1005,$N$6:$N$1005,A22,$M$6:$M$1005,"Nhập"))</f>
        <v/>
      </c>
      <c r="F22" s="33" t="str">
        <f aca="false">IF(A22="","",SUMIFS($Q$6:$Q$1005,$N$6:$N$1005,A22,$M$6:$M$1005,"Xuất"))</f>
        <v/>
      </c>
      <c r="G22" s="33" t="str">
        <f aca="false">IF(A22="","",D22+E22-F22)</f>
        <v/>
      </c>
      <c r="H22" s="31"/>
      <c r="I22" s="40" t="str">
        <f aca="false">IF(A22="","",IF(G22&lt;0,"Âm kho – kiểm tra",IF(G22&lt;=H22,"Cần nhập thêm","")))</f>
        <v/>
      </c>
      <c r="K22" s="20"/>
      <c r="L22" s="19"/>
      <c r="M22" s="19"/>
      <c r="N22" s="37"/>
      <c r="O22" s="18" t="str">
        <f aca="false">IF(N22="","",IFERROR(INDEX($B$6:$B$105,MATCH(N22,$A$6:$A$105,0)),"Sai mã hàng"))</f>
        <v/>
      </c>
      <c r="P22" s="18" t="str">
        <f aca="false">IF(N22="","",IFERROR(INDEX($C$6:$C$105,MATCH(N22,$A$6:$A$105,0)),""))</f>
        <v/>
      </c>
      <c r="Q22" s="31"/>
      <c r="R22" s="31"/>
      <c r="S22" s="33" t="str">
        <f aca="false">IF(OR(Q22="",R22=""),"",Q22*R22)</f>
        <v/>
      </c>
      <c r="T22" s="19"/>
    </row>
    <row r="23" customFormat="false" ht="15" hidden="false" customHeight="false" outlineLevel="0" collapsed="false">
      <c r="A23" s="37"/>
      <c r="B23" s="19"/>
      <c r="C23" s="19"/>
      <c r="D23" s="31"/>
      <c r="E23" s="33" t="str">
        <f aca="false">IF(A23="","",SUMIFS($Q$6:$Q$1005,$N$6:$N$1005,A23,$M$6:$M$1005,"Nhập"))</f>
        <v/>
      </c>
      <c r="F23" s="33" t="str">
        <f aca="false">IF(A23="","",SUMIFS($Q$6:$Q$1005,$N$6:$N$1005,A23,$M$6:$M$1005,"Xuất"))</f>
        <v/>
      </c>
      <c r="G23" s="33" t="str">
        <f aca="false">IF(A23="","",D23+E23-F23)</f>
        <v/>
      </c>
      <c r="H23" s="31"/>
      <c r="I23" s="40" t="str">
        <f aca="false">IF(A23="","",IF(G23&lt;0,"Âm kho – kiểm tra",IF(G23&lt;=H23,"Cần nhập thêm","")))</f>
        <v/>
      </c>
      <c r="K23" s="20"/>
      <c r="L23" s="19"/>
      <c r="M23" s="19"/>
      <c r="N23" s="37"/>
      <c r="O23" s="18" t="str">
        <f aca="false">IF(N23="","",IFERROR(INDEX($B$6:$B$105,MATCH(N23,$A$6:$A$105,0)),"Sai mã hàng"))</f>
        <v/>
      </c>
      <c r="P23" s="18" t="str">
        <f aca="false">IF(N23="","",IFERROR(INDEX($C$6:$C$105,MATCH(N23,$A$6:$A$105,0)),""))</f>
        <v/>
      </c>
      <c r="Q23" s="31"/>
      <c r="R23" s="31"/>
      <c r="S23" s="33" t="str">
        <f aca="false">IF(OR(Q23="",R23=""),"",Q23*R23)</f>
        <v/>
      </c>
      <c r="T23" s="19"/>
    </row>
    <row r="24" customFormat="false" ht="15" hidden="false" customHeight="false" outlineLevel="0" collapsed="false">
      <c r="A24" s="37"/>
      <c r="B24" s="19"/>
      <c r="C24" s="19"/>
      <c r="D24" s="31"/>
      <c r="E24" s="33" t="str">
        <f aca="false">IF(A24="","",SUMIFS($Q$6:$Q$1005,$N$6:$N$1005,A24,$M$6:$M$1005,"Nhập"))</f>
        <v/>
      </c>
      <c r="F24" s="33" t="str">
        <f aca="false">IF(A24="","",SUMIFS($Q$6:$Q$1005,$N$6:$N$1005,A24,$M$6:$M$1005,"Xuất"))</f>
        <v/>
      </c>
      <c r="G24" s="33" t="str">
        <f aca="false">IF(A24="","",D24+E24-F24)</f>
        <v/>
      </c>
      <c r="H24" s="31"/>
      <c r="I24" s="40" t="str">
        <f aca="false">IF(A24="","",IF(G24&lt;0,"Âm kho – kiểm tra",IF(G24&lt;=H24,"Cần nhập thêm","")))</f>
        <v/>
      </c>
      <c r="K24" s="20"/>
      <c r="L24" s="19"/>
      <c r="M24" s="19"/>
      <c r="N24" s="37"/>
      <c r="O24" s="18" t="str">
        <f aca="false">IF(N24="","",IFERROR(INDEX($B$6:$B$105,MATCH(N24,$A$6:$A$105,0)),"Sai mã hàng"))</f>
        <v/>
      </c>
      <c r="P24" s="18" t="str">
        <f aca="false">IF(N24="","",IFERROR(INDEX($C$6:$C$105,MATCH(N24,$A$6:$A$105,0)),""))</f>
        <v/>
      </c>
      <c r="Q24" s="31"/>
      <c r="R24" s="31"/>
      <c r="S24" s="33" t="str">
        <f aca="false">IF(OR(Q24="",R24=""),"",Q24*R24)</f>
        <v/>
      </c>
      <c r="T24" s="19"/>
    </row>
    <row r="25" customFormat="false" ht="15" hidden="false" customHeight="false" outlineLevel="0" collapsed="false">
      <c r="A25" s="37"/>
      <c r="B25" s="19"/>
      <c r="C25" s="19"/>
      <c r="D25" s="31"/>
      <c r="E25" s="33" t="str">
        <f aca="false">IF(A25="","",SUMIFS($Q$6:$Q$1005,$N$6:$N$1005,A25,$M$6:$M$1005,"Nhập"))</f>
        <v/>
      </c>
      <c r="F25" s="33" t="str">
        <f aca="false">IF(A25="","",SUMIFS($Q$6:$Q$1005,$N$6:$N$1005,A25,$M$6:$M$1005,"Xuất"))</f>
        <v/>
      </c>
      <c r="G25" s="33" t="str">
        <f aca="false">IF(A25="","",D25+E25-F25)</f>
        <v/>
      </c>
      <c r="H25" s="31"/>
      <c r="I25" s="40" t="str">
        <f aca="false">IF(A25="","",IF(G25&lt;0,"Âm kho – kiểm tra",IF(G25&lt;=H25,"Cần nhập thêm","")))</f>
        <v/>
      </c>
      <c r="K25" s="20"/>
      <c r="L25" s="19"/>
      <c r="M25" s="19"/>
      <c r="N25" s="37"/>
      <c r="O25" s="18" t="str">
        <f aca="false">IF(N25="","",IFERROR(INDEX($B$6:$B$105,MATCH(N25,$A$6:$A$105,0)),"Sai mã hàng"))</f>
        <v/>
      </c>
      <c r="P25" s="18" t="str">
        <f aca="false">IF(N25="","",IFERROR(INDEX($C$6:$C$105,MATCH(N25,$A$6:$A$105,0)),""))</f>
        <v/>
      </c>
      <c r="Q25" s="31"/>
      <c r="R25" s="31"/>
      <c r="S25" s="33" t="str">
        <f aca="false">IF(OR(Q25="",R25=""),"",Q25*R25)</f>
        <v/>
      </c>
      <c r="T25" s="19"/>
    </row>
    <row r="26" customFormat="false" ht="15" hidden="false" customHeight="false" outlineLevel="0" collapsed="false">
      <c r="A26" s="37"/>
      <c r="B26" s="19"/>
      <c r="C26" s="19"/>
      <c r="D26" s="31"/>
      <c r="E26" s="33" t="str">
        <f aca="false">IF(A26="","",SUMIFS($Q$6:$Q$1005,$N$6:$N$1005,A26,$M$6:$M$1005,"Nhập"))</f>
        <v/>
      </c>
      <c r="F26" s="33" t="str">
        <f aca="false">IF(A26="","",SUMIFS($Q$6:$Q$1005,$N$6:$N$1005,A26,$M$6:$M$1005,"Xuất"))</f>
        <v/>
      </c>
      <c r="G26" s="33" t="str">
        <f aca="false">IF(A26="","",D26+E26-F26)</f>
        <v/>
      </c>
      <c r="H26" s="31"/>
      <c r="I26" s="40" t="str">
        <f aca="false">IF(A26="","",IF(G26&lt;0,"Âm kho – kiểm tra",IF(G26&lt;=H26,"Cần nhập thêm","")))</f>
        <v/>
      </c>
      <c r="K26" s="20"/>
      <c r="L26" s="19"/>
      <c r="M26" s="19"/>
      <c r="N26" s="37"/>
      <c r="O26" s="18" t="str">
        <f aca="false">IF(N26="","",IFERROR(INDEX($B$6:$B$105,MATCH(N26,$A$6:$A$105,0)),"Sai mã hàng"))</f>
        <v/>
      </c>
      <c r="P26" s="18" t="str">
        <f aca="false">IF(N26="","",IFERROR(INDEX($C$6:$C$105,MATCH(N26,$A$6:$A$105,0)),""))</f>
        <v/>
      </c>
      <c r="Q26" s="31"/>
      <c r="R26" s="31"/>
      <c r="S26" s="33" t="str">
        <f aca="false">IF(OR(Q26="",R26=""),"",Q26*R26)</f>
        <v/>
      </c>
      <c r="T26" s="19"/>
    </row>
    <row r="27" customFormat="false" ht="15" hidden="false" customHeight="false" outlineLevel="0" collapsed="false">
      <c r="A27" s="37"/>
      <c r="B27" s="19"/>
      <c r="C27" s="19"/>
      <c r="D27" s="31"/>
      <c r="E27" s="33" t="str">
        <f aca="false">IF(A27="","",SUMIFS($Q$6:$Q$1005,$N$6:$N$1005,A27,$M$6:$M$1005,"Nhập"))</f>
        <v/>
      </c>
      <c r="F27" s="33" t="str">
        <f aca="false">IF(A27="","",SUMIFS($Q$6:$Q$1005,$N$6:$N$1005,A27,$M$6:$M$1005,"Xuất"))</f>
        <v/>
      </c>
      <c r="G27" s="33" t="str">
        <f aca="false">IF(A27="","",D27+E27-F27)</f>
        <v/>
      </c>
      <c r="H27" s="31"/>
      <c r="I27" s="40" t="str">
        <f aca="false">IF(A27="","",IF(G27&lt;0,"Âm kho – kiểm tra",IF(G27&lt;=H27,"Cần nhập thêm","")))</f>
        <v/>
      </c>
      <c r="K27" s="20"/>
      <c r="L27" s="19"/>
      <c r="M27" s="19"/>
      <c r="N27" s="37"/>
      <c r="O27" s="18" t="str">
        <f aca="false">IF(N27="","",IFERROR(INDEX($B$6:$B$105,MATCH(N27,$A$6:$A$105,0)),"Sai mã hàng"))</f>
        <v/>
      </c>
      <c r="P27" s="18" t="str">
        <f aca="false">IF(N27="","",IFERROR(INDEX($C$6:$C$105,MATCH(N27,$A$6:$A$105,0)),""))</f>
        <v/>
      </c>
      <c r="Q27" s="31"/>
      <c r="R27" s="31"/>
      <c r="S27" s="33" t="str">
        <f aca="false">IF(OR(Q27="",R27=""),"",Q27*R27)</f>
        <v/>
      </c>
      <c r="T27" s="19"/>
    </row>
    <row r="28" customFormat="false" ht="15" hidden="false" customHeight="false" outlineLevel="0" collapsed="false">
      <c r="A28" s="37"/>
      <c r="B28" s="19"/>
      <c r="C28" s="19"/>
      <c r="D28" s="31"/>
      <c r="E28" s="33" t="str">
        <f aca="false">IF(A28="","",SUMIFS($Q$6:$Q$1005,$N$6:$N$1005,A28,$M$6:$M$1005,"Nhập"))</f>
        <v/>
      </c>
      <c r="F28" s="33" t="str">
        <f aca="false">IF(A28="","",SUMIFS($Q$6:$Q$1005,$N$6:$N$1005,A28,$M$6:$M$1005,"Xuất"))</f>
        <v/>
      </c>
      <c r="G28" s="33" t="str">
        <f aca="false">IF(A28="","",D28+E28-F28)</f>
        <v/>
      </c>
      <c r="H28" s="31"/>
      <c r="I28" s="40" t="str">
        <f aca="false">IF(A28="","",IF(G28&lt;0,"Âm kho – kiểm tra",IF(G28&lt;=H28,"Cần nhập thêm","")))</f>
        <v/>
      </c>
      <c r="K28" s="20"/>
      <c r="L28" s="19"/>
      <c r="M28" s="19"/>
      <c r="N28" s="37"/>
      <c r="O28" s="18" t="str">
        <f aca="false">IF(N28="","",IFERROR(INDEX($B$6:$B$105,MATCH(N28,$A$6:$A$105,0)),"Sai mã hàng"))</f>
        <v/>
      </c>
      <c r="P28" s="18" t="str">
        <f aca="false">IF(N28="","",IFERROR(INDEX($C$6:$C$105,MATCH(N28,$A$6:$A$105,0)),""))</f>
        <v/>
      </c>
      <c r="Q28" s="31"/>
      <c r="R28" s="31"/>
      <c r="S28" s="33" t="str">
        <f aca="false">IF(OR(Q28="",R28=""),"",Q28*R28)</f>
        <v/>
      </c>
      <c r="T28" s="19"/>
    </row>
    <row r="29" customFormat="false" ht="15" hidden="false" customHeight="false" outlineLevel="0" collapsed="false">
      <c r="A29" s="37"/>
      <c r="B29" s="19"/>
      <c r="C29" s="19"/>
      <c r="D29" s="31"/>
      <c r="E29" s="33" t="str">
        <f aca="false">IF(A29="","",SUMIFS($Q$6:$Q$1005,$N$6:$N$1005,A29,$M$6:$M$1005,"Nhập"))</f>
        <v/>
      </c>
      <c r="F29" s="33" t="str">
        <f aca="false">IF(A29="","",SUMIFS($Q$6:$Q$1005,$N$6:$N$1005,A29,$M$6:$M$1005,"Xuất"))</f>
        <v/>
      </c>
      <c r="G29" s="33" t="str">
        <f aca="false">IF(A29="","",D29+E29-F29)</f>
        <v/>
      </c>
      <c r="H29" s="31"/>
      <c r="I29" s="40" t="str">
        <f aca="false">IF(A29="","",IF(G29&lt;0,"Âm kho – kiểm tra",IF(G29&lt;=H29,"Cần nhập thêm","")))</f>
        <v/>
      </c>
      <c r="K29" s="20"/>
      <c r="L29" s="19"/>
      <c r="M29" s="19"/>
      <c r="N29" s="37"/>
      <c r="O29" s="18" t="str">
        <f aca="false">IF(N29="","",IFERROR(INDEX($B$6:$B$105,MATCH(N29,$A$6:$A$105,0)),"Sai mã hàng"))</f>
        <v/>
      </c>
      <c r="P29" s="18" t="str">
        <f aca="false">IF(N29="","",IFERROR(INDEX($C$6:$C$105,MATCH(N29,$A$6:$A$105,0)),""))</f>
        <v/>
      </c>
      <c r="Q29" s="31"/>
      <c r="R29" s="31"/>
      <c r="S29" s="33" t="str">
        <f aca="false">IF(OR(Q29="",R29=""),"",Q29*R29)</f>
        <v/>
      </c>
      <c r="T29" s="19"/>
    </row>
    <row r="30" customFormat="false" ht="15" hidden="false" customHeight="false" outlineLevel="0" collapsed="false">
      <c r="A30" s="37"/>
      <c r="B30" s="19"/>
      <c r="C30" s="19"/>
      <c r="D30" s="31"/>
      <c r="E30" s="33" t="str">
        <f aca="false">IF(A30="","",SUMIFS($Q$6:$Q$1005,$N$6:$N$1005,A30,$M$6:$M$1005,"Nhập"))</f>
        <v/>
      </c>
      <c r="F30" s="33" t="str">
        <f aca="false">IF(A30="","",SUMIFS($Q$6:$Q$1005,$N$6:$N$1005,A30,$M$6:$M$1005,"Xuất"))</f>
        <v/>
      </c>
      <c r="G30" s="33" t="str">
        <f aca="false">IF(A30="","",D30+E30-F30)</f>
        <v/>
      </c>
      <c r="H30" s="31"/>
      <c r="I30" s="40" t="str">
        <f aca="false">IF(A30="","",IF(G30&lt;0,"Âm kho – kiểm tra",IF(G30&lt;=H30,"Cần nhập thêm","")))</f>
        <v/>
      </c>
      <c r="K30" s="20"/>
      <c r="L30" s="19"/>
      <c r="M30" s="19"/>
      <c r="N30" s="37"/>
      <c r="O30" s="18" t="str">
        <f aca="false">IF(N30="","",IFERROR(INDEX($B$6:$B$105,MATCH(N30,$A$6:$A$105,0)),"Sai mã hàng"))</f>
        <v/>
      </c>
      <c r="P30" s="18" t="str">
        <f aca="false">IF(N30="","",IFERROR(INDEX($C$6:$C$105,MATCH(N30,$A$6:$A$105,0)),""))</f>
        <v/>
      </c>
      <c r="Q30" s="31"/>
      <c r="R30" s="31"/>
      <c r="S30" s="33" t="str">
        <f aca="false">IF(OR(Q30="",R30=""),"",Q30*R30)</f>
        <v/>
      </c>
      <c r="T30" s="19"/>
    </row>
    <row r="31" customFormat="false" ht="15" hidden="false" customHeight="false" outlineLevel="0" collapsed="false">
      <c r="A31" s="37"/>
      <c r="B31" s="19"/>
      <c r="C31" s="19"/>
      <c r="D31" s="31"/>
      <c r="E31" s="33" t="str">
        <f aca="false">IF(A31="","",SUMIFS($Q$6:$Q$1005,$N$6:$N$1005,A31,$M$6:$M$1005,"Nhập"))</f>
        <v/>
      </c>
      <c r="F31" s="33" t="str">
        <f aca="false">IF(A31="","",SUMIFS($Q$6:$Q$1005,$N$6:$N$1005,A31,$M$6:$M$1005,"Xuất"))</f>
        <v/>
      </c>
      <c r="G31" s="33" t="str">
        <f aca="false">IF(A31="","",D31+E31-F31)</f>
        <v/>
      </c>
      <c r="H31" s="31"/>
      <c r="I31" s="40" t="str">
        <f aca="false">IF(A31="","",IF(G31&lt;0,"Âm kho – kiểm tra",IF(G31&lt;=H31,"Cần nhập thêm","")))</f>
        <v/>
      </c>
      <c r="K31" s="20"/>
      <c r="L31" s="19"/>
      <c r="M31" s="19"/>
      <c r="N31" s="37"/>
      <c r="O31" s="18" t="str">
        <f aca="false">IF(N31="","",IFERROR(INDEX($B$6:$B$105,MATCH(N31,$A$6:$A$105,0)),"Sai mã hàng"))</f>
        <v/>
      </c>
      <c r="P31" s="18" t="str">
        <f aca="false">IF(N31="","",IFERROR(INDEX($C$6:$C$105,MATCH(N31,$A$6:$A$105,0)),""))</f>
        <v/>
      </c>
      <c r="Q31" s="31"/>
      <c r="R31" s="31"/>
      <c r="S31" s="33" t="str">
        <f aca="false">IF(OR(Q31="",R31=""),"",Q31*R31)</f>
        <v/>
      </c>
      <c r="T31" s="19"/>
    </row>
    <row r="32" customFormat="false" ht="15" hidden="false" customHeight="false" outlineLevel="0" collapsed="false">
      <c r="A32" s="37"/>
      <c r="B32" s="19"/>
      <c r="C32" s="19"/>
      <c r="D32" s="31"/>
      <c r="E32" s="33" t="str">
        <f aca="false">IF(A32="","",SUMIFS($Q$6:$Q$1005,$N$6:$N$1005,A32,$M$6:$M$1005,"Nhập"))</f>
        <v/>
      </c>
      <c r="F32" s="33" t="str">
        <f aca="false">IF(A32="","",SUMIFS($Q$6:$Q$1005,$N$6:$N$1005,A32,$M$6:$M$1005,"Xuất"))</f>
        <v/>
      </c>
      <c r="G32" s="33" t="str">
        <f aca="false">IF(A32="","",D32+E32-F32)</f>
        <v/>
      </c>
      <c r="H32" s="31"/>
      <c r="I32" s="40" t="str">
        <f aca="false">IF(A32="","",IF(G32&lt;0,"Âm kho – kiểm tra",IF(G32&lt;=H32,"Cần nhập thêm","")))</f>
        <v/>
      </c>
      <c r="K32" s="20"/>
      <c r="L32" s="19"/>
      <c r="M32" s="19"/>
      <c r="N32" s="37"/>
      <c r="O32" s="18" t="str">
        <f aca="false">IF(N32="","",IFERROR(INDEX($B$6:$B$105,MATCH(N32,$A$6:$A$105,0)),"Sai mã hàng"))</f>
        <v/>
      </c>
      <c r="P32" s="18" t="str">
        <f aca="false">IF(N32="","",IFERROR(INDEX($C$6:$C$105,MATCH(N32,$A$6:$A$105,0)),""))</f>
        <v/>
      </c>
      <c r="Q32" s="31"/>
      <c r="R32" s="31"/>
      <c r="S32" s="33" t="str">
        <f aca="false">IF(OR(Q32="",R32=""),"",Q32*R32)</f>
        <v/>
      </c>
      <c r="T32" s="19"/>
    </row>
    <row r="33" customFormat="false" ht="15" hidden="false" customHeight="false" outlineLevel="0" collapsed="false">
      <c r="A33" s="37"/>
      <c r="B33" s="19"/>
      <c r="C33" s="19"/>
      <c r="D33" s="31"/>
      <c r="E33" s="33" t="str">
        <f aca="false">IF(A33="","",SUMIFS($Q$6:$Q$1005,$N$6:$N$1005,A33,$M$6:$M$1005,"Nhập"))</f>
        <v/>
      </c>
      <c r="F33" s="33" t="str">
        <f aca="false">IF(A33="","",SUMIFS($Q$6:$Q$1005,$N$6:$N$1005,A33,$M$6:$M$1005,"Xuất"))</f>
        <v/>
      </c>
      <c r="G33" s="33" t="str">
        <f aca="false">IF(A33="","",D33+E33-F33)</f>
        <v/>
      </c>
      <c r="H33" s="31"/>
      <c r="I33" s="40" t="str">
        <f aca="false">IF(A33="","",IF(G33&lt;0,"Âm kho – kiểm tra",IF(G33&lt;=H33,"Cần nhập thêm","")))</f>
        <v/>
      </c>
      <c r="K33" s="20"/>
      <c r="L33" s="19"/>
      <c r="M33" s="19"/>
      <c r="N33" s="37"/>
      <c r="O33" s="18" t="str">
        <f aca="false">IF(N33="","",IFERROR(INDEX($B$6:$B$105,MATCH(N33,$A$6:$A$105,0)),"Sai mã hàng"))</f>
        <v/>
      </c>
      <c r="P33" s="18" t="str">
        <f aca="false">IF(N33="","",IFERROR(INDEX($C$6:$C$105,MATCH(N33,$A$6:$A$105,0)),""))</f>
        <v/>
      </c>
      <c r="Q33" s="31"/>
      <c r="R33" s="31"/>
      <c r="S33" s="33" t="str">
        <f aca="false">IF(OR(Q33="",R33=""),"",Q33*R33)</f>
        <v/>
      </c>
      <c r="T33" s="19"/>
    </row>
    <row r="34" customFormat="false" ht="15" hidden="false" customHeight="false" outlineLevel="0" collapsed="false">
      <c r="A34" s="37"/>
      <c r="B34" s="19"/>
      <c r="C34" s="19"/>
      <c r="D34" s="31"/>
      <c r="E34" s="33" t="str">
        <f aca="false">IF(A34="","",SUMIFS($Q$6:$Q$1005,$N$6:$N$1005,A34,$M$6:$M$1005,"Nhập"))</f>
        <v/>
      </c>
      <c r="F34" s="33" t="str">
        <f aca="false">IF(A34="","",SUMIFS($Q$6:$Q$1005,$N$6:$N$1005,A34,$M$6:$M$1005,"Xuất"))</f>
        <v/>
      </c>
      <c r="G34" s="33" t="str">
        <f aca="false">IF(A34="","",D34+E34-F34)</f>
        <v/>
      </c>
      <c r="H34" s="31"/>
      <c r="I34" s="40" t="str">
        <f aca="false">IF(A34="","",IF(G34&lt;0,"Âm kho – kiểm tra",IF(G34&lt;=H34,"Cần nhập thêm","")))</f>
        <v/>
      </c>
      <c r="K34" s="20"/>
      <c r="L34" s="19"/>
      <c r="M34" s="19"/>
      <c r="N34" s="37"/>
      <c r="O34" s="18" t="str">
        <f aca="false">IF(N34="","",IFERROR(INDEX($B$6:$B$105,MATCH(N34,$A$6:$A$105,0)),"Sai mã hàng"))</f>
        <v/>
      </c>
      <c r="P34" s="18" t="str">
        <f aca="false">IF(N34="","",IFERROR(INDEX($C$6:$C$105,MATCH(N34,$A$6:$A$105,0)),""))</f>
        <v/>
      </c>
      <c r="Q34" s="31"/>
      <c r="R34" s="31"/>
      <c r="S34" s="33" t="str">
        <f aca="false">IF(OR(Q34="",R34=""),"",Q34*R34)</f>
        <v/>
      </c>
      <c r="T34" s="19"/>
    </row>
    <row r="35" customFormat="false" ht="15" hidden="false" customHeight="false" outlineLevel="0" collapsed="false">
      <c r="A35" s="37"/>
      <c r="B35" s="19"/>
      <c r="C35" s="19"/>
      <c r="D35" s="31"/>
      <c r="E35" s="33" t="str">
        <f aca="false">IF(A35="","",SUMIFS($Q$6:$Q$1005,$N$6:$N$1005,A35,$M$6:$M$1005,"Nhập"))</f>
        <v/>
      </c>
      <c r="F35" s="33" t="str">
        <f aca="false">IF(A35="","",SUMIFS($Q$6:$Q$1005,$N$6:$N$1005,A35,$M$6:$M$1005,"Xuất"))</f>
        <v/>
      </c>
      <c r="G35" s="33" t="str">
        <f aca="false">IF(A35="","",D35+E35-F35)</f>
        <v/>
      </c>
      <c r="H35" s="31"/>
      <c r="I35" s="40" t="str">
        <f aca="false">IF(A35="","",IF(G35&lt;0,"Âm kho – kiểm tra",IF(G35&lt;=H35,"Cần nhập thêm","")))</f>
        <v/>
      </c>
      <c r="K35" s="20"/>
      <c r="L35" s="19"/>
      <c r="M35" s="19"/>
      <c r="N35" s="37"/>
      <c r="O35" s="18" t="str">
        <f aca="false">IF(N35="","",IFERROR(INDEX($B$6:$B$105,MATCH(N35,$A$6:$A$105,0)),"Sai mã hàng"))</f>
        <v/>
      </c>
      <c r="P35" s="18" t="str">
        <f aca="false">IF(N35="","",IFERROR(INDEX($C$6:$C$105,MATCH(N35,$A$6:$A$105,0)),""))</f>
        <v/>
      </c>
      <c r="Q35" s="31"/>
      <c r="R35" s="31"/>
      <c r="S35" s="33" t="str">
        <f aca="false">IF(OR(Q35="",R35=""),"",Q35*R35)</f>
        <v/>
      </c>
      <c r="T35" s="19"/>
    </row>
    <row r="36" customFormat="false" ht="15" hidden="false" customHeight="false" outlineLevel="0" collapsed="false">
      <c r="A36" s="37"/>
      <c r="B36" s="19"/>
      <c r="C36" s="19"/>
      <c r="D36" s="31"/>
      <c r="E36" s="33" t="str">
        <f aca="false">IF(A36="","",SUMIFS($Q$6:$Q$1005,$N$6:$N$1005,A36,$M$6:$M$1005,"Nhập"))</f>
        <v/>
      </c>
      <c r="F36" s="33" t="str">
        <f aca="false">IF(A36="","",SUMIFS($Q$6:$Q$1005,$N$6:$N$1005,A36,$M$6:$M$1005,"Xuất"))</f>
        <v/>
      </c>
      <c r="G36" s="33" t="str">
        <f aca="false">IF(A36="","",D36+E36-F36)</f>
        <v/>
      </c>
      <c r="H36" s="31"/>
      <c r="I36" s="40" t="str">
        <f aca="false">IF(A36="","",IF(G36&lt;0,"Âm kho – kiểm tra",IF(G36&lt;=H36,"Cần nhập thêm","")))</f>
        <v/>
      </c>
      <c r="K36" s="20"/>
      <c r="L36" s="19"/>
      <c r="M36" s="19"/>
      <c r="N36" s="37"/>
      <c r="O36" s="18" t="str">
        <f aca="false">IF(N36="","",IFERROR(INDEX($B$6:$B$105,MATCH(N36,$A$6:$A$105,0)),"Sai mã hàng"))</f>
        <v/>
      </c>
      <c r="P36" s="18" t="str">
        <f aca="false">IF(N36="","",IFERROR(INDEX($C$6:$C$105,MATCH(N36,$A$6:$A$105,0)),""))</f>
        <v/>
      </c>
      <c r="Q36" s="31"/>
      <c r="R36" s="31"/>
      <c r="S36" s="33" t="str">
        <f aca="false">IF(OR(Q36="",R36=""),"",Q36*R36)</f>
        <v/>
      </c>
      <c r="T36" s="19"/>
    </row>
    <row r="37" customFormat="false" ht="15" hidden="false" customHeight="false" outlineLevel="0" collapsed="false">
      <c r="A37" s="37"/>
      <c r="B37" s="19"/>
      <c r="C37" s="19"/>
      <c r="D37" s="31"/>
      <c r="E37" s="33" t="str">
        <f aca="false">IF(A37="","",SUMIFS($Q$6:$Q$1005,$N$6:$N$1005,A37,$M$6:$M$1005,"Nhập"))</f>
        <v/>
      </c>
      <c r="F37" s="33" t="str">
        <f aca="false">IF(A37="","",SUMIFS($Q$6:$Q$1005,$N$6:$N$1005,A37,$M$6:$M$1005,"Xuất"))</f>
        <v/>
      </c>
      <c r="G37" s="33" t="str">
        <f aca="false">IF(A37="","",D37+E37-F37)</f>
        <v/>
      </c>
      <c r="H37" s="31"/>
      <c r="I37" s="40" t="str">
        <f aca="false">IF(A37="","",IF(G37&lt;0,"Âm kho – kiểm tra",IF(G37&lt;=H37,"Cần nhập thêm","")))</f>
        <v/>
      </c>
      <c r="K37" s="20"/>
      <c r="L37" s="19"/>
      <c r="M37" s="19"/>
      <c r="N37" s="37"/>
      <c r="O37" s="18" t="str">
        <f aca="false">IF(N37="","",IFERROR(INDEX($B$6:$B$105,MATCH(N37,$A$6:$A$105,0)),"Sai mã hàng"))</f>
        <v/>
      </c>
      <c r="P37" s="18" t="str">
        <f aca="false">IF(N37="","",IFERROR(INDEX($C$6:$C$105,MATCH(N37,$A$6:$A$105,0)),""))</f>
        <v/>
      </c>
      <c r="Q37" s="31"/>
      <c r="R37" s="31"/>
      <c r="S37" s="33" t="str">
        <f aca="false">IF(OR(Q37="",R37=""),"",Q37*R37)</f>
        <v/>
      </c>
      <c r="T37" s="19"/>
    </row>
    <row r="38" customFormat="false" ht="15" hidden="false" customHeight="false" outlineLevel="0" collapsed="false">
      <c r="A38" s="37"/>
      <c r="B38" s="19"/>
      <c r="C38" s="19"/>
      <c r="D38" s="31"/>
      <c r="E38" s="33" t="str">
        <f aca="false">IF(A38="","",SUMIFS($Q$6:$Q$1005,$N$6:$N$1005,A38,$M$6:$M$1005,"Nhập"))</f>
        <v/>
      </c>
      <c r="F38" s="33" t="str">
        <f aca="false">IF(A38="","",SUMIFS($Q$6:$Q$1005,$N$6:$N$1005,A38,$M$6:$M$1005,"Xuất"))</f>
        <v/>
      </c>
      <c r="G38" s="33" t="str">
        <f aca="false">IF(A38="","",D38+E38-F38)</f>
        <v/>
      </c>
      <c r="H38" s="31"/>
      <c r="I38" s="40" t="str">
        <f aca="false">IF(A38="","",IF(G38&lt;0,"Âm kho – kiểm tra",IF(G38&lt;=H38,"Cần nhập thêm","")))</f>
        <v/>
      </c>
      <c r="K38" s="20"/>
      <c r="L38" s="19"/>
      <c r="M38" s="19"/>
      <c r="N38" s="37"/>
      <c r="O38" s="18" t="str">
        <f aca="false">IF(N38="","",IFERROR(INDEX($B$6:$B$105,MATCH(N38,$A$6:$A$105,0)),"Sai mã hàng"))</f>
        <v/>
      </c>
      <c r="P38" s="18" t="str">
        <f aca="false">IF(N38="","",IFERROR(INDEX($C$6:$C$105,MATCH(N38,$A$6:$A$105,0)),""))</f>
        <v/>
      </c>
      <c r="Q38" s="31"/>
      <c r="R38" s="31"/>
      <c r="S38" s="33" t="str">
        <f aca="false">IF(OR(Q38="",R38=""),"",Q38*R38)</f>
        <v/>
      </c>
      <c r="T38" s="19"/>
    </row>
    <row r="39" customFormat="false" ht="15" hidden="false" customHeight="false" outlineLevel="0" collapsed="false">
      <c r="A39" s="37"/>
      <c r="B39" s="19"/>
      <c r="C39" s="19"/>
      <c r="D39" s="31"/>
      <c r="E39" s="33" t="str">
        <f aca="false">IF(A39="","",SUMIFS($Q$6:$Q$1005,$N$6:$N$1005,A39,$M$6:$M$1005,"Nhập"))</f>
        <v/>
      </c>
      <c r="F39" s="33" t="str">
        <f aca="false">IF(A39="","",SUMIFS($Q$6:$Q$1005,$N$6:$N$1005,A39,$M$6:$M$1005,"Xuất"))</f>
        <v/>
      </c>
      <c r="G39" s="33" t="str">
        <f aca="false">IF(A39="","",D39+E39-F39)</f>
        <v/>
      </c>
      <c r="H39" s="31"/>
      <c r="I39" s="40" t="str">
        <f aca="false">IF(A39="","",IF(G39&lt;0,"Âm kho – kiểm tra",IF(G39&lt;=H39,"Cần nhập thêm","")))</f>
        <v/>
      </c>
      <c r="K39" s="20"/>
      <c r="L39" s="19"/>
      <c r="M39" s="19"/>
      <c r="N39" s="37"/>
      <c r="O39" s="18" t="str">
        <f aca="false">IF(N39="","",IFERROR(INDEX($B$6:$B$105,MATCH(N39,$A$6:$A$105,0)),"Sai mã hàng"))</f>
        <v/>
      </c>
      <c r="P39" s="18" t="str">
        <f aca="false">IF(N39="","",IFERROR(INDEX($C$6:$C$105,MATCH(N39,$A$6:$A$105,0)),""))</f>
        <v/>
      </c>
      <c r="Q39" s="31"/>
      <c r="R39" s="31"/>
      <c r="S39" s="33" t="str">
        <f aca="false">IF(OR(Q39="",R39=""),"",Q39*R39)</f>
        <v/>
      </c>
      <c r="T39" s="19"/>
    </row>
    <row r="40" customFormat="false" ht="15" hidden="false" customHeight="false" outlineLevel="0" collapsed="false">
      <c r="A40" s="37"/>
      <c r="B40" s="19"/>
      <c r="C40" s="19"/>
      <c r="D40" s="31"/>
      <c r="E40" s="33" t="str">
        <f aca="false">IF(A40="","",SUMIFS($Q$6:$Q$1005,$N$6:$N$1005,A40,$M$6:$M$1005,"Nhập"))</f>
        <v/>
      </c>
      <c r="F40" s="33" t="str">
        <f aca="false">IF(A40="","",SUMIFS($Q$6:$Q$1005,$N$6:$N$1005,A40,$M$6:$M$1005,"Xuất"))</f>
        <v/>
      </c>
      <c r="G40" s="33" t="str">
        <f aca="false">IF(A40="","",D40+E40-F40)</f>
        <v/>
      </c>
      <c r="H40" s="31"/>
      <c r="I40" s="40" t="str">
        <f aca="false">IF(A40="","",IF(G40&lt;0,"Âm kho – kiểm tra",IF(G40&lt;=H40,"Cần nhập thêm","")))</f>
        <v/>
      </c>
      <c r="K40" s="20"/>
      <c r="L40" s="19"/>
      <c r="M40" s="19"/>
      <c r="N40" s="37"/>
      <c r="O40" s="18" t="str">
        <f aca="false">IF(N40="","",IFERROR(INDEX($B$6:$B$105,MATCH(N40,$A$6:$A$105,0)),"Sai mã hàng"))</f>
        <v/>
      </c>
      <c r="P40" s="18" t="str">
        <f aca="false">IF(N40="","",IFERROR(INDEX($C$6:$C$105,MATCH(N40,$A$6:$A$105,0)),""))</f>
        <v/>
      </c>
      <c r="Q40" s="31"/>
      <c r="R40" s="31"/>
      <c r="S40" s="33" t="str">
        <f aca="false">IF(OR(Q40="",R40=""),"",Q40*R40)</f>
        <v/>
      </c>
      <c r="T40" s="19"/>
    </row>
    <row r="41" customFormat="false" ht="15" hidden="false" customHeight="false" outlineLevel="0" collapsed="false">
      <c r="A41" s="37"/>
      <c r="B41" s="19"/>
      <c r="C41" s="19"/>
      <c r="D41" s="31"/>
      <c r="E41" s="33" t="str">
        <f aca="false">IF(A41="","",SUMIFS($Q$6:$Q$1005,$N$6:$N$1005,A41,$M$6:$M$1005,"Nhập"))</f>
        <v/>
      </c>
      <c r="F41" s="33" t="str">
        <f aca="false">IF(A41="","",SUMIFS($Q$6:$Q$1005,$N$6:$N$1005,A41,$M$6:$M$1005,"Xuất"))</f>
        <v/>
      </c>
      <c r="G41" s="33" t="str">
        <f aca="false">IF(A41="","",D41+E41-F41)</f>
        <v/>
      </c>
      <c r="H41" s="31"/>
      <c r="I41" s="40" t="str">
        <f aca="false">IF(A41="","",IF(G41&lt;0,"Âm kho – kiểm tra",IF(G41&lt;=H41,"Cần nhập thêm","")))</f>
        <v/>
      </c>
      <c r="K41" s="20"/>
      <c r="L41" s="19"/>
      <c r="M41" s="19"/>
      <c r="N41" s="37"/>
      <c r="O41" s="18" t="str">
        <f aca="false">IF(N41="","",IFERROR(INDEX($B$6:$B$105,MATCH(N41,$A$6:$A$105,0)),"Sai mã hàng"))</f>
        <v/>
      </c>
      <c r="P41" s="18" t="str">
        <f aca="false">IF(N41="","",IFERROR(INDEX($C$6:$C$105,MATCH(N41,$A$6:$A$105,0)),""))</f>
        <v/>
      </c>
      <c r="Q41" s="31"/>
      <c r="R41" s="31"/>
      <c r="S41" s="33" t="str">
        <f aca="false">IF(OR(Q41="",R41=""),"",Q41*R41)</f>
        <v/>
      </c>
      <c r="T41" s="19"/>
    </row>
    <row r="42" customFormat="false" ht="15" hidden="false" customHeight="false" outlineLevel="0" collapsed="false">
      <c r="A42" s="37"/>
      <c r="B42" s="19"/>
      <c r="C42" s="19"/>
      <c r="D42" s="31"/>
      <c r="E42" s="33" t="str">
        <f aca="false">IF(A42="","",SUMIFS($Q$6:$Q$1005,$N$6:$N$1005,A42,$M$6:$M$1005,"Nhập"))</f>
        <v/>
      </c>
      <c r="F42" s="33" t="str">
        <f aca="false">IF(A42="","",SUMIFS($Q$6:$Q$1005,$N$6:$N$1005,A42,$M$6:$M$1005,"Xuất"))</f>
        <v/>
      </c>
      <c r="G42" s="33" t="str">
        <f aca="false">IF(A42="","",D42+E42-F42)</f>
        <v/>
      </c>
      <c r="H42" s="31"/>
      <c r="I42" s="40" t="str">
        <f aca="false">IF(A42="","",IF(G42&lt;0,"Âm kho – kiểm tra",IF(G42&lt;=H42,"Cần nhập thêm","")))</f>
        <v/>
      </c>
      <c r="K42" s="20"/>
      <c r="L42" s="19"/>
      <c r="M42" s="19"/>
      <c r="N42" s="37"/>
      <c r="O42" s="18" t="str">
        <f aca="false">IF(N42="","",IFERROR(INDEX($B$6:$B$105,MATCH(N42,$A$6:$A$105,0)),"Sai mã hàng"))</f>
        <v/>
      </c>
      <c r="P42" s="18" t="str">
        <f aca="false">IF(N42="","",IFERROR(INDEX($C$6:$C$105,MATCH(N42,$A$6:$A$105,0)),""))</f>
        <v/>
      </c>
      <c r="Q42" s="31"/>
      <c r="R42" s="31"/>
      <c r="S42" s="33" t="str">
        <f aca="false">IF(OR(Q42="",R42=""),"",Q42*R42)</f>
        <v/>
      </c>
      <c r="T42" s="19"/>
    </row>
    <row r="43" customFormat="false" ht="15" hidden="false" customHeight="false" outlineLevel="0" collapsed="false">
      <c r="A43" s="37"/>
      <c r="B43" s="19"/>
      <c r="C43" s="19"/>
      <c r="D43" s="31"/>
      <c r="E43" s="33" t="str">
        <f aca="false">IF(A43="","",SUMIFS($Q$6:$Q$1005,$N$6:$N$1005,A43,$M$6:$M$1005,"Nhập"))</f>
        <v/>
      </c>
      <c r="F43" s="33" t="str">
        <f aca="false">IF(A43="","",SUMIFS($Q$6:$Q$1005,$N$6:$N$1005,A43,$M$6:$M$1005,"Xuất"))</f>
        <v/>
      </c>
      <c r="G43" s="33" t="str">
        <f aca="false">IF(A43="","",D43+E43-F43)</f>
        <v/>
      </c>
      <c r="H43" s="31"/>
      <c r="I43" s="40" t="str">
        <f aca="false">IF(A43="","",IF(G43&lt;0,"Âm kho – kiểm tra",IF(G43&lt;=H43,"Cần nhập thêm","")))</f>
        <v/>
      </c>
      <c r="K43" s="20"/>
      <c r="L43" s="19"/>
      <c r="M43" s="19"/>
      <c r="N43" s="37"/>
      <c r="O43" s="18" t="str">
        <f aca="false">IF(N43="","",IFERROR(INDEX($B$6:$B$105,MATCH(N43,$A$6:$A$105,0)),"Sai mã hàng"))</f>
        <v/>
      </c>
      <c r="P43" s="18" t="str">
        <f aca="false">IF(N43="","",IFERROR(INDEX($C$6:$C$105,MATCH(N43,$A$6:$A$105,0)),""))</f>
        <v/>
      </c>
      <c r="Q43" s="31"/>
      <c r="R43" s="31"/>
      <c r="S43" s="33" t="str">
        <f aca="false">IF(OR(Q43="",R43=""),"",Q43*R43)</f>
        <v/>
      </c>
      <c r="T43" s="19"/>
    </row>
    <row r="44" customFormat="false" ht="15" hidden="false" customHeight="false" outlineLevel="0" collapsed="false">
      <c r="A44" s="37"/>
      <c r="B44" s="19"/>
      <c r="C44" s="19"/>
      <c r="D44" s="31"/>
      <c r="E44" s="33" t="str">
        <f aca="false">IF(A44="","",SUMIFS($Q$6:$Q$1005,$N$6:$N$1005,A44,$M$6:$M$1005,"Nhập"))</f>
        <v/>
      </c>
      <c r="F44" s="33" t="str">
        <f aca="false">IF(A44="","",SUMIFS($Q$6:$Q$1005,$N$6:$N$1005,A44,$M$6:$M$1005,"Xuất"))</f>
        <v/>
      </c>
      <c r="G44" s="33" t="str">
        <f aca="false">IF(A44="","",D44+E44-F44)</f>
        <v/>
      </c>
      <c r="H44" s="31"/>
      <c r="I44" s="40" t="str">
        <f aca="false">IF(A44="","",IF(G44&lt;0,"Âm kho – kiểm tra",IF(G44&lt;=H44,"Cần nhập thêm","")))</f>
        <v/>
      </c>
      <c r="K44" s="20"/>
      <c r="L44" s="19"/>
      <c r="M44" s="19"/>
      <c r="N44" s="37"/>
      <c r="O44" s="18" t="str">
        <f aca="false">IF(N44="","",IFERROR(INDEX($B$6:$B$105,MATCH(N44,$A$6:$A$105,0)),"Sai mã hàng"))</f>
        <v/>
      </c>
      <c r="P44" s="18" t="str">
        <f aca="false">IF(N44="","",IFERROR(INDEX($C$6:$C$105,MATCH(N44,$A$6:$A$105,0)),""))</f>
        <v/>
      </c>
      <c r="Q44" s="31"/>
      <c r="R44" s="31"/>
      <c r="S44" s="33" t="str">
        <f aca="false">IF(OR(Q44="",R44=""),"",Q44*R44)</f>
        <v/>
      </c>
      <c r="T44" s="19"/>
    </row>
    <row r="45" customFormat="false" ht="15" hidden="false" customHeight="false" outlineLevel="0" collapsed="false">
      <c r="A45" s="37"/>
      <c r="B45" s="19"/>
      <c r="C45" s="19"/>
      <c r="D45" s="31"/>
      <c r="E45" s="33" t="str">
        <f aca="false">IF(A45="","",SUMIFS($Q$6:$Q$1005,$N$6:$N$1005,A45,$M$6:$M$1005,"Nhập"))</f>
        <v/>
      </c>
      <c r="F45" s="33" t="str">
        <f aca="false">IF(A45="","",SUMIFS($Q$6:$Q$1005,$N$6:$N$1005,A45,$M$6:$M$1005,"Xuất"))</f>
        <v/>
      </c>
      <c r="G45" s="33" t="str">
        <f aca="false">IF(A45="","",D45+E45-F45)</f>
        <v/>
      </c>
      <c r="H45" s="31"/>
      <c r="I45" s="40" t="str">
        <f aca="false">IF(A45="","",IF(G45&lt;0,"Âm kho – kiểm tra",IF(G45&lt;=H45,"Cần nhập thêm","")))</f>
        <v/>
      </c>
      <c r="K45" s="20"/>
      <c r="L45" s="19"/>
      <c r="M45" s="19"/>
      <c r="N45" s="37"/>
      <c r="O45" s="18" t="str">
        <f aca="false">IF(N45="","",IFERROR(INDEX($B$6:$B$105,MATCH(N45,$A$6:$A$105,0)),"Sai mã hàng"))</f>
        <v/>
      </c>
      <c r="P45" s="18" t="str">
        <f aca="false">IF(N45="","",IFERROR(INDEX($C$6:$C$105,MATCH(N45,$A$6:$A$105,0)),""))</f>
        <v/>
      </c>
      <c r="Q45" s="31"/>
      <c r="R45" s="31"/>
      <c r="S45" s="33" t="str">
        <f aca="false">IF(OR(Q45="",R45=""),"",Q45*R45)</f>
        <v/>
      </c>
      <c r="T45" s="19"/>
    </row>
    <row r="46" customFormat="false" ht="15" hidden="false" customHeight="false" outlineLevel="0" collapsed="false">
      <c r="A46" s="37"/>
      <c r="B46" s="19"/>
      <c r="C46" s="19"/>
      <c r="D46" s="31"/>
      <c r="E46" s="33" t="str">
        <f aca="false">IF(A46="","",SUMIFS($Q$6:$Q$1005,$N$6:$N$1005,A46,$M$6:$M$1005,"Nhập"))</f>
        <v/>
      </c>
      <c r="F46" s="33" t="str">
        <f aca="false">IF(A46="","",SUMIFS($Q$6:$Q$1005,$N$6:$N$1005,A46,$M$6:$M$1005,"Xuất"))</f>
        <v/>
      </c>
      <c r="G46" s="33" t="str">
        <f aca="false">IF(A46="","",D46+E46-F46)</f>
        <v/>
      </c>
      <c r="H46" s="31"/>
      <c r="I46" s="40" t="str">
        <f aca="false">IF(A46="","",IF(G46&lt;0,"Âm kho – kiểm tra",IF(G46&lt;=H46,"Cần nhập thêm","")))</f>
        <v/>
      </c>
      <c r="K46" s="20"/>
      <c r="L46" s="19"/>
      <c r="M46" s="19"/>
      <c r="N46" s="37"/>
      <c r="O46" s="18" t="str">
        <f aca="false">IF(N46="","",IFERROR(INDEX($B$6:$B$105,MATCH(N46,$A$6:$A$105,0)),"Sai mã hàng"))</f>
        <v/>
      </c>
      <c r="P46" s="18" t="str">
        <f aca="false">IF(N46="","",IFERROR(INDEX($C$6:$C$105,MATCH(N46,$A$6:$A$105,0)),""))</f>
        <v/>
      </c>
      <c r="Q46" s="31"/>
      <c r="R46" s="31"/>
      <c r="S46" s="33" t="str">
        <f aca="false">IF(OR(Q46="",R46=""),"",Q46*R46)</f>
        <v/>
      </c>
      <c r="T46" s="19"/>
    </row>
    <row r="47" customFormat="false" ht="15" hidden="false" customHeight="false" outlineLevel="0" collapsed="false">
      <c r="A47" s="37"/>
      <c r="B47" s="19"/>
      <c r="C47" s="19"/>
      <c r="D47" s="31"/>
      <c r="E47" s="33" t="str">
        <f aca="false">IF(A47="","",SUMIFS($Q$6:$Q$1005,$N$6:$N$1005,A47,$M$6:$M$1005,"Nhập"))</f>
        <v/>
      </c>
      <c r="F47" s="33" t="str">
        <f aca="false">IF(A47="","",SUMIFS($Q$6:$Q$1005,$N$6:$N$1005,A47,$M$6:$M$1005,"Xuất"))</f>
        <v/>
      </c>
      <c r="G47" s="33" t="str">
        <f aca="false">IF(A47="","",D47+E47-F47)</f>
        <v/>
      </c>
      <c r="H47" s="31"/>
      <c r="I47" s="40" t="str">
        <f aca="false">IF(A47="","",IF(G47&lt;0,"Âm kho – kiểm tra",IF(G47&lt;=H47,"Cần nhập thêm","")))</f>
        <v/>
      </c>
      <c r="K47" s="20"/>
      <c r="L47" s="19"/>
      <c r="M47" s="19"/>
      <c r="N47" s="37"/>
      <c r="O47" s="18" t="str">
        <f aca="false">IF(N47="","",IFERROR(INDEX($B$6:$B$105,MATCH(N47,$A$6:$A$105,0)),"Sai mã hàng"))</f>
        <v/>
      </c>
      <c r="P47" s="18" t="str">
        <f aca="false">IF(N47="","",IFERROR(INDEX($C$6:$C$105,MATCH(N47,$A$6:$A$105,0)),""))</f>
        <v/>
      </c>
      <c r="Q47" s="31"/>
      <c r="R47" s="31"/>
      <c r="S47" s="33" t="str">
        <f aca="false">IF(OR(Q47="",R47=""),"",Q47*R47)</f>
        <v/>
      </c>
      <c r="T47" s="19"/>
    </row>
    <row r="48" customFormat="false" ht="15" hidden="false" customHeight="false" outlineLevel="0" collapsed="false">
      <c r="A48" s="37"/>
      <c r="B48" s="19"/>
      <c r="C48" s="19"/>
      <c r="D48" s="31"/>
      <c r="E48" s="33" t="str">
        <f aca="false">IF(A48="","",SUMIFS($Q$6:$Q$1005,$N$6:$N$1005,A48,$M$6:$M$1005,"Nhập"))</f>
        <v/>
      </c>
      <c r="F48" s="33" t="str">
        <f aca="false">IF(A48="","",SUMIFS($Q$6:$Q$1005,$N$6:$N$1005,A48,$M$6:$M$1005,"Xuất"))</f>
        <v/>
      </c>
      <c r="G48" s="33" t="str">
        <f aca="false">IF(A48="","",D48+E48-F48)</f>
        <v/>
      </c>
      <c r="H48" s="31"/>
      <c r="I48" s="40" t="str">
        <f aca="false">IF(A48="","",IF(G48&lt;0,"Âm kho – kiểm tra",IF(G48&lt;=H48,"Cần nhập thêm","")))</f>
        <v/>
      </c>
      <c r="K48" s="20"/>
      <c r="L48" s="19"/>
      <c r="M48" s="19"/>
      <c r="N48" s="37"/>
      <c r="O48" s="18" t="str">
        <f aca="false">IF(N48="","",IFERROR(INDEX($B$6:$B$105,MATCH(N48,$A$6:$A$105,0)),"Sai mã hàng"))</f>
        <v/>
      </c>
      <c r="P48" s="18" t="str">
        <f aca="false">IF(N48="","",IFERROR(INDEX($C$6:$C$105,MATCH(N48,$A$6:$A$105,0)),""))</f>
        <v/>
      </c>
      <c r="Q48" s="31"/>
      <c r="R48" s="31"/>
      <c r="S48" s="33" t="str">
        <f aca="false">IF(OR(Q48="",R48=""),"",Q48*R48)</f>
        <v/>
      </c>
      <c r="T48" s="19"/>
    </row>
    <row r="49" customFormat="false" ht="15" hidden="false" customHeight="false" outlineLevel="0" collapsed="false">
      <c r="A49" s="37"/>
      <c r="B49" s="19"/>
      <c r="C49" s="19"/>
      <c r="D49" s="31"/>
      <c r="E49" s="33" t="str">
        <f aca="false">IF(A49="","",SUMIFS($Q$6:$Q$1005,$N$6:$N$1005,A49,$M$6:$M$1005,"Nhập"))</f>
        <v/>
      </c>
      <c r="F49" s="33" t="str">
        <f aca="false">IF(A49="","",SUMIFS($Q$6:$Q$1005,$N$6:$N$1005,A49,$M$6:$M$1005,"Xuất"))</f>
        <v/>
      </c>
      <c r="G49" s="33" t="str">
        <f aca="false">IF(A49="","",D49+E49-F49)</f>
        <v/>
      </c>
      <c r="H49" s="31"/>
      <c r="I49" s="40" t="str">
        <f aca="false">IF(A49="","",IF(G49&lt;0,"Âm kho – kiểm tra",IF(G49&lt;=H49,"Cần nhập thêm","")))</f>
        <v/>
      </c>
      <c r="K49" s="20"/>
      <c r="L49" s="19"/>
      <c r="M49" s="19"/>
      <c r="N49" s="37"/>
      <c r="O49" s="18" t="str">
        <f aca="false">IF(N49="","",IFERROR(INDEX($B$6:$B$105,MATCH(N49,$A$6:$A$105,0)),"Sai mã hàng"))</f>
        <v/>
      </c>
      <c r="P49" s="18" t="str">
        <f aca="false">IF(N49="","",IFERROR(INDEX($C$6:$C$105,MATCH(N49,$A$6:$A$105,0)),""))</f>
        <v/>
      </c>
      <c r="Q49" s="31"/>
      <c r="R49" s="31"/>
      <c r="S49" s="33" t="str">
        <f aca="false">IF(OR(Q49="",R49=""),"",Q49*R49)</f>
        <v/>
      </c>
      <c r="T49" s="19"/>
    </row>
    <row r="50" customFormat="false" ht="15" hidden="false" customHeight="false" outlineLevel="0" collapsed="false">
      <c r="A50" s="37"/>
      <c r="B50" s="19"/>
      <c r="C50" s="19"/>
      <c r="D50" s="31"/>
      <c r="E50" s="33" t="str">
        <f aca="false">IF(A50="","",SUMIFS($Q$6:$Q$1005,$N$6:$N$1005,A50,$M$6:$M$1005,"Nhập"))</f>
        <v/>
      </c>
      <c r="F50" s="33" t="str">
        <f aca="false">IF(A50="","",SUMIFS($Q$6:$Q$1005,$N$6:$N$1005,A50,$M$6:$M$1005,"Xuất"))</f>
        <v/>
      </c>
      <c r="G50" s="33" t="str">
        <f aca="false">IF(A50="","",D50+E50-F50)</f>
        <v/>
      </c>
      <c r="H50" s="31"/>
      <c r="I50" s="40" t="str">
        <f aca="false">IF(A50="","",IF(G50&lt;0,"Âm kho – kiểm tra",IF(G50&lt;=H50,"Cần nhập thêm","")))</f>
        <v/>
      </c>
      <c r="K50" s="20"/>
      <c r="L50" s="19"/>
      <c r="M50" s="19"/>
      <c r="N50" s="37"/>
      <c r="O50" s="18" t="str">
        <f aca="false">IF(N50="","",IFERROR(INDEX($B$6:$B$105,MATCH(N50,$A$6:$A$105,0)),"Sai mã hàng"))</f>
        <v/>
      </c>
      <c r="P50" s="18" t="str">
        <f aca="false">IF(N50="","",IFERROR(INDEX($C$6:$C$105,MATCH(N50,$A$6:$A$105,0)),""))</f>
        <v/>
      </c>
      <c r="Q50" s="31"/>
      <c r="R50" s="31"/>
      <c r="S50" s="33" t="str">
        <f aca="false">IF(OR(Q50="",R50=""),"",Q50*R50)</f>
        <v/>
      </c>
      <c r="T50" s="19"/>
    </row>
    <row r="51" customFormat="false" ht="15" hidden="false" customHeight="false" outlineLevel="0" collapsed="false">
      <c r="A51" s="37"/>
      <c r="B51" s="19"/>
      <c r="C51" s="19"/>
      <c r="D51" s="31"/>
      <c r="E51" s="33" t="str">
        <f aca="false">IF(A51="","",SUMIFS($Q$6:$Q$1005,$N$6:$N$1005,A51,$M$6:$M$1005,"Nhập"))</f>
        <v/>
      </c>
      <c r="F51" s="33" t="str">
        <f aca="false">IF(A51="","",SUMIFS($Q$6:$Q$1005,$N$6:$N$1005,A51,$M$6:$M$1005,"Xuất"))</f>
        <v/>
      </c>
      <c r="G51" s="33" t="str">
        <f aca="false">IF(A51="","",D51+E51-F51)</f>
        <v/>
      </c>
      <c r="H51" s="31"/>
      <c r="I51" s="40" t="str">
        <f aca="false">IF(A51="","",IF(G51&lt;0,"Âm kho – kiểm tra",IF(G51&lt;=H51,"Cần nhập thêm","")))</f>
        <v/>
      </c>
      <c r="K51" s="20"/>
      <c r="L51" s="19"/>
      <c r="M51" s="19"/>
      <c r="N51" s="37"/>
      <c r="O51" s="18" t="str">
        <f aca="false">IF(N51="","",IFERROR(INDEX($B$6:$B$105,MATCH(N51,$A$6:$A$105,0)),"Sai mã hàng"))</f>
        <v/>
      </c>
      <c r="P51" s="18" t="str">
        <f aca="false">IF(N51="","",IFERROR(INDEX($C$6:$C$105,MATCH(N51,$A$6:$A$105,0)),""))</f>
        <v/>
      </c>
      <c r="Q51" s="31"/>
      <c r="R51" s="31"/>
      <c r="S51" s="33" t="str">
        <f aca="false">IF(OR(Q51="",R51=""),"",Q51*R51)</f>
        <v/>
      </c>
      <c r="T51" s="19"/>
    </row>
    <row r="52" customFormat="false" ht="15" hidden="false" customHeight="false" outlineLevel="0" collapsed="false">
      <c r="A52" s="37"/>
      <c r="B52" s="19"/>
      <c r="C52" s="19"/>
      <c r="D52" s="31"/>
      <c r="E52" s="33" t="str">
        <f aca="false">IF(A52="","",SUMIFS($Q$6:$Q$1005,$N$6:$N$1005,A52,$M$6:$M$1005,"Nhập"))</f>
        <v/>
      </c>
      <c r="F52" s="33" t="str">
        <f aca="false">IF(A52="","",SUMIFS($Q$6:$Q$1005,$N$6:$N$1005,A52,$M$6:$M$1005,"Xuất"))</f>
        <v/>
      </c>
      <c r="G52" s="33" t="str">
        <f aca="false">IF(A52="","",D52+E52-F52)</f>
        <v/>
      </c>
      <c r="H52" s="31"/>
      <c r="I52" s="40" t="str">
        <f aca="false">IF(A52="","",IF(G52&lt;0,"Âm kho – kiểm tra",IF(G52&lt;=H52,"Cần nhập thêm","")))</f>
        <v/>
      </c>
      <c r="K52" s="20"/>
      <c r="L52" s="19"/>
      <c r="M52" s="19"/>
      <c r="N52" s="37"/>
      <c r="O52" s="18" t="str">
        <f aca="false">IF(N52="","",IFERROR(INDEX($B$6:$B$105,MATCH(N52,$A$6:$A$105,0)),"Sai mã hàng"))</f>
        <v/>
      </c>
      <c r="P52" s="18" t="str">
        <f aca="false">IF(N52="","",IFERROR(INDEX($C$6:$C$105,MATCH(N52,$A$6:$A$105,0)),""))</f>
        <v/>
      </c>
      <c r="Q52" s="31"/>
      <c r="R52" s="31"/>
      <c r="S52" s="33" t="str">
        <f aca="false">IF(OR(Q52="",R52=""),"",Q52*R52)</f>
        <v/>
      </c>
      <c r="T52" s="19"/>
    </row>
    <row r="53" customFormat="false" ht="15" hidden="false" customHeight="false" outlineLevel="0" collapsed="false">
      <c r="A53" s="37"/>
      <c r="B53" s="19"/>
      <c r="C53" s="19"/>
      <c r="D53" s="31"/>
      <c r="E53" s="33" t="str">
        <f aca="false">IF(A53="","",SUMIFS($Q$6:$Q$1005,$N$6:$N$1005,A53,$M$6:$M$1005,"Nhập"))</f>
        <v/>
      </c>
      <c r="F53" s="33" t="str">
        <f aca="false">IF(A53="","",SUMIFS($Q$6:$Q$1005,$N$6:$N$1005,A53,$M$6:$M$1005,"Xuất"))</f>
        <v/>
      </c>
      <c r="G53" s="33" t="str">
        <f aca="false">IF(A53="","",D53+E53-F53)</f>
        <v/>
      </c>
      <c r="H53" s="31"/>
      <c r="I53" s="40" t="str">
        <f aca="false">IF(A53="","",IF(G53&lt;0,"Âm kho – kiểm tra",IF(G53&lt;=H53,"Cần nhập thêm","")))</f>
        <v/>
      </c>
      <c r="K53" s="20"/>
      <c r="L53" s="19"/>
      <c r="M53" s="19"/>
      <c r="N53" s="37"/>
      <c r="O53" s="18" t="str">
        <f aca="false">IF(N53="","",IFERROR(INDEX($B$6:$B$105,MATCH(N53,$A$6:$A$105,0)),"Sai mã hàng"))</f>
        <v/>
      </c>
      <c r="P53" s="18" t="str">
        <f aca="false">IF(N53="","",IFERROR(INDEX($C$6:$C$105,MATCH(N53,$A$6:$A$105,0)),""))</f>
        <v/>
      </c>
      <c r="Q53" s="31"/>
      <c r="R53" s="31"/>
      <c r="S53" s="33" t="str">
        <f aca="false">IF(OR(Q53="",R53=""),"",Q53*R53)</f>
        <v/>
      </c>
      <c r="T53" s="19"/>
    </row>
    <row r="54" customFormat="false" ht="15" hidden="false" customHeight="false" outlineLevel="0" collapsed="false">
      <c r="A54" s="37"/>
      <c r="B54" s="19"/>
      <c r="C54" s="19"/>
      <c r="D54" s="31"/>
      <c r="E54" s="33" t="str">
        <f aca="false">IF(A54="","",SUMIFS($Q$6:$Q$1005,$N$6:$N$1005,A54,$M$6:$M$1005,"Nhập"))</f>
        <v/>
      </c>
      <c r="F54" s="33" t="str">
        <f aca="false">IF(A54="","",SUMIFS($Q$6:$Q$1005,$N$6:$N$1005,A54,$M$6:$M$1005,"Xuất"))</f>
        <v/>
      </c>
      <c r="G54" s="33" t="str">
        <f aca="false">IF(A54="","",D54+E54-F54)</f>
        <v/>
      </c>
      <c r="H54" s="31"/>
      <c r="I54" s="40" t="str">
        <f aca="false">IF(A54="","",IF(G54&lt;0,"Âm kho – kiểm tra",IF(G54&lt;=H54,"Cần nhập thêm","")))</f>
        <v/>
      </c>
      <c r="K54" s="20"/>
      <c r="L54" s="19"/>
      <c r="M54" s="19"/>
      <c r="N54" s="37"/>
      <c r="O54" s="18" t="str">
        <f aca="false">IF(N54="","",IFERROR(INDEX($B$6:$B$105,MATCH(N54,$A$6:$A$105,0)),"Sai mã hàng"))</f>
        <v/>
      </c>
      <c r="P54" s="18" t="str">
        <f aca="false">IF(N54="","",IFERROR(INDEX($C$6:$C$105,MATCH(N54,$A$6:$A$105,0)),""))</f>
        <v/>
      </c>
      <c r="Q54" s="31"/>
      <c r="R54" s="31"/>
      <c r="S54" s="33" t="str">
        <f aca="false">IF(OR(Q54="",R54=""),"",Q54*R54)</f>
        <v/>
      </c>
      <c r="T54" s="19"/>
    </row>
    <row r="55" customFormat="false" ht="15" hidden="false" customHeight="false" outlineLevel="0" collapsed="false">
      <c r="A55" s="37"/>
      <c r="B55" s="19"/>
      <c r="C55" s="19"/>
      <c r="D55" s="31"/>
      <c r="E55" s="33" t="str">
        <f aca="false">IF(A55="","",SUMIFS($Q$6:$Q$1005,$N$6:$N$1005,A55,$M$6:$M$1005,"Nhập"))</f>
        <v/>
      </c>
      <c r="F55" s="33" t="str">
        <f aca="false">IF(A55="","",SUMIFS($Q$6:$Q$1005,$N$6:$N$1005,A55,$M$6:$M$1005,"Xuất"))</f>
        <v/>
      </c>
      <c r="G55" s="33" t="str">
        <f aca="false">IF(A55="","",D55+E55-F55)</f>
        <v/>
      </c>
      <c r="H55" s="31"/>
      <c r="I55" s="40" t="str">
        <f aca="false">IF(A55="","",IF(G55&lt;0,"Âm kho – kiểm tra",IF(G55&lt;=H55,"Cần nhập thêm","")))</f>
        <v/>
      </c>
      <c r="K55" s="20"/>
      <c r="L55" s="19"/>
      <c r="M55" s="19"/>
      <c r="N55" s="37"/>
      <c r="O55" s="18" t="str">
        <f aca="false">IF(N55="","",IFERROR(INDEX($B$6:$B$105,MATCH(N55,$A$6:$A$105,0)),"Sai mã hàng"))</f>
        <v/>
      </c>
      <c r="P55" s="18" t="str">
        <f aca="false">IF(N55="","",IFERROR(INDEX($C$6:$C$105,MATCH(N55,$A$6:$A$105,0)),""))</f>
        <v/>
      </c>
      <c r="Q55" s="31"/>
      <c r="R55" s="31"/>
      <c r="S55" s="33" t="str">
        <f aca="false">IF(OR(Q55="",R55=""),"",Q55*R55)</f>
        <v/>
      </c>
      <c r="T55" s="19"/>
    </row>
    <row r="56" customFormat="false" ht="15" hidden="false" customHeight="false" outlineLevel="0" collapsed="false">
      <c r="A56" s="37"/>
      <c r="B56" s="19"/>
      <c r="C56" s="19"/>
      <c r="D56" s="31"/>
      <c r="E56" s="33" t="str">
        <f aca="false">IF(A56="","",SUMIFS($Q$6:$Q$1005,$N$6:$N$1005,A56,$M$6:$M$1005,"Nhập"))</f>
        <v/>
      </c>
      <c r="F56" s="33" t="str">
        <f aca="false">IF(A56="","",SUMIFS($Q$6:$Q$1005,$N$6:$N$1005,A56,$M$6:$M$1005,"Xuất"))</f>
        <v/>
      </c>
      <c r="G56" s="33" t="str">
        <f aca="false">IF(A56="","",D56+E56-F56)</f>
        <v/>
      </c>
      <c r="H56" s="31"/>
      <c r="I56" s="40" t="str">
        <f aca="false">IF(A56="","",IF(G56&lt;0,"Âm kho – kiểm tra",IF(G56&lt;=H56,"Cần nhập thêm","")))</f>
        <v/>
      </c>
      <c r="K56" s="20"/>
      <c r="L56" s="19"/>
      <c r="M56" s="19"/>
      <c r="N56" s="37"/>
      <c r="O56" s="18" t="str">
        <f aca="false">IF(N56="","",IFERROR(INDEX($B$6:$B$105,MATCH(N56,$A$6:$A$105,0)),"Sai mã hàng"))</f>
        <v/>
      </c>
      <c r="P56" s="18" t="str">
        <f aca="false">IF(N56="","",IFERROR(INDEX($C$6:$C$105,MATCH(N56,$A$6:$A$105,0)),""))</f>
        <v/>
      </c>
      <c r="Q56" s="31"/>
      <c r="R56" s="31"/>
      <c r="S56" s="33" t="str">
        <f aca="false">IF(OR(Q56="",R56=""),"",Q56*R56)</f>
        <v/>
      </c>
      <c r="T56" s="19"/>
    </row>
    <row r="57" customFormat="false" ht="15" hidden="false" customHeight="false" outlineLevel="0" collapsed="false">
      <c r="A57" s="37"/>
      <c r="B57" s="19"/>
      <c r="C57" s="19"/>
      <c r="D57" s="31"/>
      <c r="E57" s="33" t="str">
        <f aca="false">IF(A57="","",SUMIFS($Q$6:$Q$1005,$N$6:$N$1005,A57,$M$6:$M$1005,"Nhập"))</f>
        <v/>
      </c>
      <c r="F57" s="33" t="str">
        <f aca="false">IF(A57="","",SUMIFS($Q$6:$Q$1005,$N$6:$N$1005,A57,$M$6:$M$1005,"Xuất"))</f>
        <v/>
      </c>
      <c r="G57" s="33" t="str">
        <f aca="false">IF(A57="","",D57+E57-F57)</f>
        <v/>
      </c>
      <c r="H57" s="31"/>
      <c r="I57" s="40" t="str">
        <f aca="false">IF(A57="","",IF(G57&lt;0,"Âm kho – kiểm tra",IF(G57&lt;=H57,"Cần nhập thêm","")))</f>
        <v/>
      </c>
      <c r="K57" s="20"/>
      <c r="L57" s="19"/>
      <c r="M57" s="19"/>
      <c r="N57" s="37"/>
      <c r="O57" s="18" t="str">
        <f aca="false">IF(N57="","",IFERROR(INDEX($B$6:$B$105,MATCH(N57,$A$6:$A$105,0)),"Sai mã hàng"))</f>
        <v/>
      </c>
      <c r="P57" s="18" t="str">
        <f aca="false">IF(N57="","",IFERROR(INDEX($C$6:$C$105,MATCH(N57,$A$6:$A$105,0)),""))</f>
        <v/>
      </c>
      <c r="Q57" s="31"/>
      <c r="R57" s="31"/>
      <c r="S57" s="33" t="str">
        <f aca="false">IF(OR(Q57="",R57=""),"",Q57*R57)</f>
        <v/>
      </c>
      <c r="T57" s="19"/>
    </row>
    <row r="58" customFormat="false" ht="15" hidden="false" customHeight="false" outlineLevel="0" collapsed="false">
      <c r="A58" s="37"/>
      <c r="B58" s="19"/>
      <c r="C58" s="19"/>
      <c r="D58" s="31"/>
      <c r="E58" s="33" t="str">
        <f aca="false">IF(A58="","",SUMIFS($Q$6:$Q$1005,$N$6:$N$1005,A58,$M$6:$M$1005,"Nhập"))</f>
        <v/>
      </c>
      <c r="F58" s="33" t="str">
        <f aca="false">IF(A58="","",SUMIFS($Q$6:$Q$1005,$N$6:$N$1005,A58,$M$6:$M$1005,"Xuất"))</f>
        <v/>
      </c>
      <c r="G58" s="33" t="str">
        <f aca="false">IF(A58="","",D58+E58-F58)</f>
        <v/>
      </c>
      <c r="H58" s="31"/>
      <c r="I58" s="40" t="str">
        <f aca="false">IF(A58="","",IF(G58&lt;0,"Âm kho – kiểm tra",IF(G58&lt;=H58,"Cần nhập thêm","")))</f>
        <v/>
      </c>
      <c r="K58" s="20"/>
      <c r="L58" s="19"/>
      <c r="M58" s="19"/>
      <c r="N58" s="37"/>
      <c r="O58" s="18" t="str">
        <f aca="false">IF(N58="","",IFERROR(INDEX($B$6:$B$105,MATCH(N58,$A$6:$A$105,0)),"Sai mã hàng"))</f>
        <v/>
      </c>
      <c r="P58" s="18" t="str">
        <f aca="false">IF(N58="","",IFERROR(INDEX($C$6:$C$105,MATCH(N58,$A$6:$A$105,0)),""))</f>
        <v/>
      </c>
      <c r="Q58" s="31"/>
      <c r="R58" s="31"/>
      <c r="S58" s="33" t="str">
        <f aca="false">IF(OR(Q58="",R58=""),"",Q58*R58)</f>
        <v/>
      </c>
      <c r="T58" s="19"/>
    </row>
    <row r="59" customFormat="false" ht="15" hidden="false" customHeight="false" outlineLevel="0" collapsed="false">
      <c r="A59" s="37"/>
      <c r="B59" s="19"/>
      <c r="C59" s="19"/>
      <c r="D59" s="31"/>
      <c r="E59" s="33" t="str">
        <f aca="false">IF(A59="","",SUMIFS($Q$6:$Q$1005,$N$6:$N$1005,A59,$M$6:$M$1005,"Nhập"))</f>
        <v/>
      </c>
      <c r="F59" s="33" t="str">
        <f aca="false">IF(A59="","",SUMIFS($Q$6:$Q$1005,$N$6:$N$1005,A59,$M$6:$M$1005,"Xuất"))</f>
        <v/>
      </c>
      <c r="G59" s="33" t="str">
        <f aca="false">IF(A59="","",D59+E59-F59)</f>
        <v/>
      </c>
      <c r="H59" s="31"/>
      <c r="I59" s="40" t="str">
        <f aca="false">IF(A59="","",IF(G59&lt;0,"Âm kho – kiểm tra",IF(G59&lt;=H59,"Cần nhập thêm","")))</f>
        <v/>
      </c>
      <c r="K59" s="20"/>
      <c r="L59" s="19"/>
      <c r="M59" s="19"/>
      <c r="N59" s="37"/>
      <c r="O59" s="18" t="str">
        <f aca="false">IF(N59="","",IFERROR(INDEX($B$6:$B$105,MATCH(N59,$A$6:$A$105,0)),"Sai mã hàng"))</f>
        <v/>
      </c>
      <c r="P59" s="18" t="str">
        <f aca="false">IF(N59="","",IFERROR(INDEX($C$6:$C$105,MATCH(N59,$A$6:$A$105,0)),""))</f>
        <v/>
      </c>
      <c r="Q59" s="31"/>
      <c r="R59" s="31"/>
      <c r="S59" s="33" t="str">
        <f aca="false">IF(OR(Q59="",R59=""),"",Q59*R59)</f>
        <v/>
      </c>
      <c r="T59" s="19"/>
    </row>
    <row r="60" customFormat="false" ht="15" hidden="false" customHeight="false" outlineLevel="0" collapsed="false">
      <c r="A60" s="37"/>
      <c r="B60" s="19"/>
      <c r="C60" s="19"/>
      <c r="D60" s="31"/>
      <c r="E60" s="33" t="str">
        <f aca="false">IF(A60="","",SUMIFS($Q$6:$Q$1005,$N$6:$N$1005,A60,$M$6:$M$1005,"Nhập"))</f>
        <v/>
      </c>
      <c r="F60" s="33" t="str">
        <f aca="false">IF(A60="","",SUMIFS($Q$6:$Q$1005,$N$6:$N$1005,A60,$M$6:$M$1005,"Xuất"))</f>
        <v/>
      </c>
      <c r="G60" s="33" t="str">
        <f aca="false">IF(A60="","",D60+E60-F60)</f>
        <v/>
      </c>
      <c r="H60" s="31"/>
      <c r="I60" s="40" t="str">
        <f aca="false">IF(A60="","",IF(G60&lt;0,"Âm kho – kiểm tra",IF(G60&lt;=H60,"Cần nhập thêm","")))</f>
        <v/>
      </c>
      <c r="K60" s="20"/>
      <c r="L60" s="19"/>
      <c r="M60" s="19"/>
      <c r="N60" s="37"/>
      <c r="O60" s="18" t="str">
        <f aca="false">IF(N60="","",IFERROR(INDEX($B$6:$B$105,MATCH(N60,$A$6:$A$105,0)),"Sai mã hàng"))</f>
        <v/>
      </c>
      <c r="P60" s="18" t="str">
        <f aca="false">IF(N60="","",IFERROR(INDEX($C$6:$C$105,MATCH(N60,$A$6:$A$105,0)),""))</f>
        <v/>
      </c>
      <c r="Q60" s="31"/>
      <c r="R60" s="31"/>
      <c r="S60" s="33" t="str">
        <f aca="false">IF(OR(Q60="",R60=""),"",Q60*R60)</f>
        <v/>
      </c>
      <c r="T60" s="19"/>
    </row>
    <row r="61" customFormat="false" ht="15" hidden="false" customHeight="false" outlineLevel="0" collapsed="false">
      <c r="A61" s="37"/>
      <c r="B61" s="19"/>
      <c r="C61" s="19"/>
      <c r="D61" s="31"/>
      <c r="E61" s="33" t="str">
        <f aca="false">IF(A61="","",SUMIFS($Q$6:$Q$1005,$N$6:$N$1005,A61,$M$6:$M$1005,"Nhập"))</f>
        <v/>
      </c>
      <c r="F61" s="33" t="str">
        <f aca="false">IF(A61="","",SUMIFS($Q$6:$Q$1005,$N$6:$N$1005,A61,$M$6:$M$1005,"Xuất"))</f>
        <v/>
      </c>
      <c r="G61" s="33" t="str">
        <f aca="false">IF(A61="","",D61+E61-F61)</f>
        <v/>
      </c>
      <c r="H61" s="31"/>
      <c r="I61" s="40" t="str">
        <f aca="false">IF(A61="","",IF(G61&lt;0,"Âm kho – kiểm tra",IF(G61&lt;=H61,"Cần nhập thêm","")))</f>
        <v/>
      </c>
      <c r="K61" s="20"/>
      <c r="L61" s="19"/>
      <c r="M61" s="19"/>
      <c r="N61" s="37"/>
      <c r="O61" s="18" t="str">
        <f aca="false">IF(N61="","",IFERROR(INDEX($B$6:$B$105,MATCH(N61,$A$6:$A$105,0)),"Sai mã hàng"))</f>
        <v/>
      </c>
      <c r="P61" s="18" t="str">
        <f aca="false">IF(N61="","",IFERROR(INDEX($C$6:$C$105,MATCH(N61,$A$6:$A$105,0)),""))</f>
        <v/>
      </c>
      <c r="Q61" s="31"/>
      <c r="R61" s="31"/>
      <c r="S61" s="33" t="str">
        <f aca="false">IF(OR(Q61="",R61=""),"",Q61*R61)</f>
        <v/>
      </c>
      <c r="T61" s="19"/>
    </row>
    <row r="62" customFormat="false" ht="15" hidden="false" customHeight="false" outlineLevel="0" collapsed="false">
      <c r="A62" s="37"/>
      <c r="B62" s="19"/>
      <c r="C62" s="19"/>
      <c r="D62" s="31"/>
      <c r="E62" s="33" t="str">
        <f aca="false">IF(A62="","",SUMIFS($Q$6:$Q$1005,$N$6:$N$1005,A62,$M$6:$M$1005,"Nhập"))</f>
        <v/>
      </c>
      <c r="F62" s="33" t="str">
        <f aca="false">IF(A62="","",SUMIFS($Q$6:$Q$1005,$N$6:$N$1005,A62,$M$6:$M$1005,"Xuất"))</f>
        <v/>
      </c>
      <c r="G62" s="33" t="str">
        <f aca="false">IF(A62="","",D62+E62-F62)</f>
        <v/>
      </c>
      <c r="H62" s="31"/>
      <c r="I62" s="40" t="str">
        <f aca="false">IF(A62="","",IF(G62&lt;0,"Âm kho – kiểm tra",IF(G62&lt;=H62,"Cần nhập thêm","")))</f>
        <v/>
      </c>
      <c r="K62" s="20"/>
      <c r="L62" s="19"/>
      <c r="M62" s="19"/>
      <c r="N62" s="37"/>
      <c r="O62" s="18" t="str">
        <f aca="false">IF(N62="","",IFERROR(INDEX($B$6:$B$105,MATCH(N62,$A$6:$A$105,0)),"Sai mã hàng"))</f>
        <v/>
      </c>
      <c r="P62" s="18" t="str">
        <f aca="false">IF(N62="","",IFERROR(INDEX($C$6:$C$105,MATCH(N62,$A$6:$A$105,0)),""))</f>
        <v/>
      </c>
      <c r="Q62" s="31"/>
      <c r="R62" s="31"/>
      <c r="S62" s="33" t="str">
        <f aca="false">IF(OR(Q62="",R62=""),"",Q62*R62)</f>
        <v/>
      </c>
      <c r="T62" s="19"/>
    </row>
    <row r="63" customFormat="false" ht="15" hidden="false" customHeight="false" outlineLevel="0" collapsed="false">
      <c r="A63" s="37"/>
      <c r="B63" s="19"/>
      <c r="C63" s="19"/>
      <c r="D63" s="31"/>
      <c r="E63" s="33" t="str">
        <f aca="false">IF(A63="","",SUMIFS($Q$6:$Q$1005,$N$6:$N$1005,A63,$M$6:$M$1005,"Nhập"))</f>
        <v/>
      </c>
      <c r="F63" s="33" t="str">
        <f aca="false">IF(A63="","",SUMIFS($Q$6:$Q$1005,$N$6:$N$1005,A63,$M$6:$M$1005,"Xuất"))</f>
        <v/>
      </c>
      <c r="G63" s="33" t="str">
        <f aca="false">IF(A63="","",D63+E63-F63)</f>
        <v/>
      </c>
      <c r="H63" s="31"/>
      <c r="I63" s="40" t="str">
        <f aca="false">IF(A63="","",IF(G63&lt;0,"Âm kho – kiểm tra",IF(G63&lt;=H63,"Cần nhập thêm","")))</f>
        <v/>
      </c>
      <c r="K63" s="20"/>
      <c r="L63" s="19"/>
      <c r="M63" s="19"/>
      <c r="N63" s="37"/>
      <c r="O63" s="18" t="str">
        <f aca="false">IF(N63="","",IFERROR(INDEX($B$6:$B$105,MATCH(N63,$A$6:$A$105,0)),"Sai mã hàng"))</f>
        <v/>
      </c>
      <c r="P63" s="18" t="str">
        <f aca="false">IF(N63="","",IFERROR(INDEX($C$6:$C$105,MATCH(N63,$A$6:$A$105,0)),""))</f>
        <v/>
      </c>
      <c r="Q63" s="31"/>
      <c r="R63" s="31"/>
      <c r="S63" s="33" t="str">
        <f aca="false">IF(OR(Q63="",R63=""),"",Q63*R63)</f>
        <v/>
      </c>
      <c r="T63" s="19"/>
    </row>
    <row r="64" customFormat="false" ht="15" hidden="false" customHeight="false" outlineLevel="0" collapsed="false">
      <c r="A64" s="37"/>
      <c r="B64" s="19"/>
      <c r="C64" s="19"/>
      <c r="D64" s="31"/>
      <c r="E64" s="33" t="str">
        <f aca="false">IF(A64="","",SUMIFS($Q$6:$Q$1005,$N$6:$N$1005,A64,$M$6:$M$1005,"Nhập"))</f>
        <v/>
      </c>
      <c r="F64" s="33" t="str">
        <f aca="false">IF(A64="","",SUMIFS($Q$6:$Q$1005,$N$6:$N$1005,A64,$M$6:$M$1005,"Xuất"))</f>
        <v/>
      </c>
      <c r="G64" s="33" t="str">
        <f aca="false">IF(A64="","",D64+E64-F64)</f>
        <v/>
      </c>
      <c r="H64" s="31"/>
      <c r="I64" s="40" t="str">
        <f aca="false">IF(A64="","",IF(G64&lt;0,"Âm kho – kiểm tra",IF(G64&lt;=H64,"Cần nhập thêm","")))</f>
        <v/>
      </c>
      <c r="K64" s="20"/>
      <c r="L64" s="19"/>
      <c r="M64" s="19"/>
      <c r="N64" s="37"/>
      <c r="O64" s="18" t="str">
        <f aca="false">IF(N64="","",IFERROR(INDEX($B$6:$B$105,MATCH(N64,$A$6:$A$105,0)),"Sai mã hàng"))</f>
        <v/>
      </c>
      <c r="P64" s="18" t="str">
        <f aca="false">IF(N64="","",IFERROR(INDEX($C$6:$C$105,MATCH(N64,$A$6:$A$105,0)),""))</f>
        <v/>
      </c>
      <c r="Q64" s="31"/>
      <c r="R64" s="31"/>
      <c r="S64" s="33" t="str">
        <f aca="false">IF(OR(Q64="",R64=""),"",Q64*R64)</f>
        <v/>
      </c>
      <c r="T64" s="19"/>
    </row>
    <row r="65" customFormat="false" ht="15" hidden="false" customHeight="false" outlineLevel="0" collapsed="false">
      <c r="A65" s="37"/>
      <c r="B65" s="19"/>
      <c r="C65" s="19"/>
      <c r="D65" s="31"/>
      <c r="E65" s="33" t="str">
        <f aca="false">IF(A65="","",SUMIFS($Q$6:$Q$1005,$N$6:$N$1005,A65,$M$6:$M$1005,"Nhập"))</f>
        <v/>
      </c>
      <c r="F65" s="33" t="str">
        <f aca="false">IF(A65="","",SUMIFS($Q$6:$Q$1005,$N$6:$N$1005,A65,$M$6:$M$1005,"Xuất"))</f>
        <v/>
      </c>
      <c r="G65" s="33" t="str">
        <f aca="false">IF(A65="","",D65+E65-F65)</f>
        <v/>
      </c>
      <c r="H65" s="31"/>
      <c r="I65" s="40" t="str">
        <f aca="false">IF(A65="","",IF(G65&lt;0,"Âm kho – kiểm tra",IF(G65&lt;=H65,"Cần nhập thêm","")))</f>
        <v/>
      </c>
      <c r="K65" s="20"/>
      <c r="L65" s="19"/>
      <c r="M65" s="19"/>
      <c r="N65" s="37"/>
      <c r="O65" s="18" t="str">
        <f aca="false">IF(N65="","",IFERROR(INDEX($B$6:$B$105,MATCH(N65,$A$6:$A$105,0)),"Sai mã hàng"))</f>
        <v/>
      </c>
      <c r="P65" s="18" t="str">
        <f aca="false">IF(N65="","",IFERROR(INDEX($C$6:$C$105,MATCH(N65,$A$6:$A$105,0)),""))</f>
        <v/>
      </c>
      <c r="Q65" s="31"/>
      <c r="R65" s="31"/>
      <c r="S65" s="33" t="str">
        <f aca="false">IF(OR(Q65="",R65=""),"",Q65*R65)</f>
        <v/>
      </c>
      <c r="T65" s="19"/>
    </row>
    <row r="66" customFormat="false" ht="15" hidden="false" customHeight="false" outlineLevel="0" collapsed="false">
      <c r="A66" s="37"/>
      <c r="B66" s="19"/>
      <c r="C66" s="19"/>
      <c r="D66" s="31"/>
      <c r="E66" s="33" t="str">
        <f aca="false">IF(A66="","",SUMIFS($Q$6:$Q$1005,$N$6:$N$1005,A66,$M$6:$M$1005,"Nhập"))</f>
        <v/>
      </c>
      <c r="F66" s="33" t="str">
        <f aca="false">IF(A66="","",SUMIFS($Q$6:$Q$1005,$N$6:$N$1005,A66,$M$6:$M$1005,"Xuất"))</f>
        <v/>
      </c>
      <c r="G66" s="33" t="str">
        <f aca="false">IF(A66="","",D66+E66-F66)</f>
        <v/>
      </c>
      <c r="H66" s="31"/>
      <c r="I66" s="40" t="str">
        <f aca="false">IF(A66="","",IF(G66&lt;0,"Âm kho – kiểm tra",IF(G66&lt;=H66,"Cần nhập thêm","")))</f>
        <v/>
      </c>
      <c r="K66" s="20"/>
      <c r="L66" s="19"/>
      <c r="M66" s="19"/>
      <c r="N66" s="37"/>
      <c r="O66" s="18" t="str">
        <f aca="false">IF(N66="","",IFERROR(INDEX($B$6:$B$105,MATCH(N66,$A$6:$A$105,0)),"Sai mã hàng"))</f>
        <v/>
      </c>
      <c r="P66" s="18" t="str">
        <f aca="false">IF(N66="","",IFERROR(INDEX($C$6:$C$105,MATCH(N66,$A$6:$A$105,0)),""))</f>
        <v/>
      </c>
      <c r="Q66" s="31"/>
      <c r="R66" s="31"/>
      <c r="S66" s="33" t="str">
        <f aca="false">IF(OR(Q66="",R66=""),"",Q66*R66)</f>
        <v/>
      </c>
      <c r="T66" s="19"/>
    </row>
    <row r="67" customFormat="false" ht="15" hidden="false" customHeight="false" outlineLevel="0" collapsed="false">
      <c r="A67" s="37"/>
      <c r="B67" s="19"/>
      <c r="C67" s="19"/>
      <c r="D67" s="31"/>
      <c r="E67" s="33" t="str">
        <f aca="false">IF(A67="","",SUMIFS($Q$6:$Q$1005,$N$6:$N$1005,A67,$M$6:$M$1005,"Nhập"))</f>
        <v/>
      </c>
      <c r="F67" s="33" t="str">
        <f aca="false">IF(A67="","",SUMIFS($Q$6:$Q$1005,$N$6:$N$1005,A67,$M$6:$M$1005,"Xuất"))</f>
        <v/>
      </c>
      <c r="G67" s="33" t="str">
        <f aca="false">IF(A67="","",D67+E67-F67)</f>
        <v/>
      </c>
      <c r="H67" s="31"/>
      <c r="I67" s="40" t="str">
        <f aca="false">IF(A67="","",IF(G67&lt;0,"Âm kho – kiểm tra",IF(G67&lt;=H67,"Cần nhập thêm","")))</f>
        <v/>
      </c>
      <c r="K67" s="20"/>
      <c r="L67" s="19"/>
      <c r="M67" s="19"/>
      <c r="N67" s="37"/>
      <c r="O67" s="18" t="str">
        <f aca="false">IF(N67="","",IFERROR(INDEX($B$6:$B$105,MATCH(N67,$A$6:$A$105,0)),"Sai mã hàng"))</f>
        <v/>
      </c>
      <c r="P67" s="18" t="str">
        <f aca="false">IF(N67="","",IFERROR(INDEX($C$6:$C$105,MATCH(N67,$A$6:$A$105,0)),""))</f>
        <v/>
      </c>
      <c r="Q67" s="31"/>
      <c r="R67" s="31"/>
      <c r="S67" s="33" t="str">
        <f aca="false">IF(OR(Q67="",R67=""),"",Q67*R67)</f>
        <v/>
      </c>
      <c r="T67" s="19"/>
    </row>
    <row r="68" customFormat="false" ht="15" hidden="false" customHeight="false" outlineLevel="0" collapsed="false">
      <c r="A68" s="37"/>
      <c r="B68" s="19"/>
      <c r="C68" s="19"/>
      <c r="D68" s="31"/>
      <c r="E68" s="33" t="str">
        <f aca="false">IF(A68="","",SUMIFS($Q$6:$Q$1005,$N$6:$N$1005,A68,$M$6:$M$1005,"Nhập"))</f>
        <v/>
      </c>
      <c r="F68" s="33" t="str">
        <f aca="false">IF(A68="","",SUMIFS($Q$6:$Q$1005,$N$6:$N$1005,A68,$M$6:$M$1005,"Xuất"))</f>
        <v/>
      </c>
      <c r="G68" s="33" t="str">
        <f aca="false">IF(A68="","",D68+E68-F68)</f>
        <v/>
      </c>
      <c r="H68" s="31"/>
      <c r="I68" s="40" t="str">
        <f aca="false">IF(A68="","",IF(G68&lt;0,"Âm kho – kiểm tra",IF(G68&lt;=H68,"Cần nhập thêm","")))</f>
        <v/>
      </c>
      <c r="K68" s="20"/>
      <c r="L68" s="19"/>
      <c r="M68" s="19"/>
      <c r="N68" s="37"/>
      <c r="O68" s="18" t="str">
        <f aca="false">IF(N68="","",IFERROR(INDEX($B$6:$B$105,MATCH(N68,$A$6:$A$105,0)),"Sai mã hàng"))</f>
        <v/>
      </c>
      <c r="P68" s="18" t="str">
        <f aca="false">IF(N68="","",IFERROR(INDEX($C$6:$C$105,MATCH(N68,$A$6:$A$105,0)),""))</f>
        <v/>
      </c>
      <c r="Q68" s="31"/>
      <c r="R68" s="31"/>
      <c r="S68" s="33" t="str">
        <f aca="false">IF(OR(Q68="",R68=""),"",Q68*R68)</f>
        <v/>
      </c>
      <c r="T68" s="19"/>
    </row>
    <row r="69" customFormat="false" ht="15" hidden="false" customHeight="false" outlineLevel="0" collapsed="false">
      <c r="A69" s="37"/>
      <c r="B69" s="19"/>
      <c r="C69" s="19"/>
      <c r="D69" s="31"/>
      <c r="E69" s="33" t="str">
        <f aca="false">IF(A69="","",SUMIFS($Q$6:$Q$1005,$N$6:$N$1005,A69,$M$6:$M$1005,"Nhập"))</f>
        <v/>
      </c>
      <c r="F69" s="33" t="str">
        <f aca="false">IF(A69="","",SUMIFS($Q$6:$Q$1005,$N$6:$N$1005,A69,$M$6:$M$1005,"Xuất"))</f>
        <v/>
      </c>
      <c r="G69" s="33" t="str">
        <f aca="false">IF(A69="","",D69+E69-F69)</f>
        <v/>
      </c>
      <c r="H69" s="31"/>
      <c r="I69" s="40" t="str">
        <f aca="false">IF(A69="","",IF(G69&lt;0,"Âm kho – kiểm tra",IF(G69&lt;=H69,"Cần nhập thêm","")))</f>
        <v/>
      </c>
      <c r="K69" s="20"/>
      <c r="L69" s="19"/>
      <c r="M69" s="19"/>
      <c r="N69" s="37"/>
      <c r="O69" s="18" t="str">
        <f aca="false">IF(N69="","",IFERROR(INDEX($B$6:$B$105,MATCH(N69,$A$6:$A$105,0)),"Sai mã hàng"))</f>
        <v/>
      </c>
      <c r="P69" s="18" t="str">
        <f aca="false">IF(N69="","",IFERROR(INDEX($C$6:$C$105,MATCH(N69,$A$6:$A$105,0)),""))</f>
        <v/>
      </c>
      <c r="Q69" s="31"/>
      <c r="R69" s="31"/>
      <c r="S69" s="33" t="str">
        <f aca="false">IF(OR(Q69="",R69=""),"",Q69*R69)</f>
        <v/>
      </c>
      <c r="T69" s="19"/>
    </row>
    <row r="70" customFormat="false" ht="15" hidden="false" customHeight="false" outlineLevel="0" collapsed="false">
      <c r="A70" s="37"/>
      <c r="B70" s="19"/>
      <c r="C70" s="19"/>
      <c r="D70" s="31"/>
      <c r="E70" s="33" t="str">
        <f aca="false">IF(A70="","",SUMIFS($Q$6:$Q$1005,$N$6:$N$1005,A70,$M$6:$M$1005,"Nhập"))</f>
        <v/>
      </c>
      <c r="F70" s="33" t="str">
        <f aca="false">IF(A70="","",SUMIFS($Q$6:$Q$1005,$N$6:$N$1005,A70,$M$6:$M$1005,"Xuất"))</f>
        <v/>
      </c>
      <c r="G70" s="33" t="str">
        <f aca="false">IF(A70="","",D70+E70-F70)</f>
        <v/>
      </c>
      <c r="H70" s="31"/>
      <c r="I70" s="40" t="str">
        <f aca="false">IF(A70="","",IF(G70&lt;0,"Âm kho – kiểm tra",IF(G70&lt;=H70,"Cần nhập thêm","")))</f>
        <v/>
      </c>
      <c r="K70" s="20"/>
      <c r="L70" s="19"/>
      <c r="M70" s="19"/>
      <c r="N70" s="37"/>
      <c r="O70" s="18" t="str">
        <f aca="false">IF(N70="","",IFERROR(INDEX($B$6:$B$105,MATCH(N70,$A$6:$A$105,0)),"Sai mã hàng"))</f>
        <v/>
      </c>
      <c r="P70" s="18" t="str">
        <f aca="false">IF(N70="","",IFERROR(INDEX($C$6:$C$105,MATCH(N70,$A$6:$A$105,0)),""))</f>
        <v/>
      </c>
      <c r="Q70" s="31"/>
      <c r="R70" s="31"/>
      <c r="S70" s="33" t="str">
        <f aca="false">IF(OR(Q70="",R70=""),"",Q70*R70)</f>
        <v/>
      </c>
      <c r="T70" s="19"/>
    </row>
    <row r="71" customFormat="false" ht="15" hidden="false" customHeight="false" outlineLevel="0" collapsed="false">
      <c r="A71" s="37"/>
      <c r="B71" s="19"/>
      <c r="C71" s="19"/>
      <c r="D71" s="31"/>
      <c r="E71" s="33" t="str">
        <f aca="false">IF(A71="","",SUMIFS($Q$6:$Q$1005,$N$6:$N$1005,A71,$M$6:$M$1005,"Nhập"))</f>
        <v/>
      </c>
      <c r="F71" s="33" t="str">
        <f aca="false">IF(A71="","",SUMIFS($Q$6:$Q$1005,$N$6:$N$1005,A71,$M$6:$M$1005,"Xuất"))</f>
        <v/>
      </c>
      <c r="G71" s="33" t="str">
        <f aca="false">IF(A71="","",D71+E71-F71)</f>
        <v/>
      </c>
      <c r="H71" s="31"/>
      <c r="I71" s="40" t="str">
        <f aca="false">IF(A71="","",IF(G71&lt;0,"Âm kho – kiểm tra",IF(G71&lt;=H71,"Cần nhập thêm","")))</f>
        <v/>
      </c>
      <c r="K71" s="20"/>
      <c r="L71" s="19"/>
      <c r="M71" s="19"/>
      <c r="N71" s="37"/>
      <c r="O71" s="18" t="str">
        <f aca="false">IF(N71="","",IFERROR(INDEX($B$6:$B$105,MATCH(N71,$A$6:$A$105,0)),"Sai mã hàng"))</f>
        <v/>
      </c>
      <c r="P71" s="18" t="str">
        <f aca="false">IF(N71="","",IFERROR(INDEX($C$6:$C$105,MATCH(N71,$A$6:$A$105,0)),""))</f>
        <v/>
      </c>
      <c r="Q71" s="31"/>
      <c r="R71" s="31"/>
      <c r="S71" s="33" t="str">
        <f aca="false">IF(OR(Q71="",R71=""),"",Q71*R71)</f>
        <v/>
      </c>
      <c r="T71" s="19"/>
    </row>
    <row r="72" customFormat="false" ht="15" hidden="false" customHeight="false" outlineLevel="0" collapsed="false">
      <c r="A72" s="37"/>
      <c r="B72" s="19"/>
      <c r="C72" s="19"/>
      <c r="D72" s="31"/>
      <c r="E72" s="33" t="str">
        <f aca="false">IF(A72="","",SUMIFS($Q$6:$Q$1005,$N$6:$N$1005,A72,$M$6:$M$1005,"Nhập"))</f>
        <v/>
      </c>
      <c r="F72" s="33" t="str">
        <f aca="false">IF(A72="","",SUMIFS($Q$6:$Q$1005,$N$6:$N$1005,A72,$M$6:$M$1005,"Xuất"))</f>
        <v/>
      </c>
      <c r="G72" s="33" t="str">
        <f aca="false">IF(A72="","",D72+E72-F72)</f>
        <v/>
      </c>
      <c r="H72" s="31"/>
      <c r="I72" s="40" t="str">
        <f aca="false">IF(A72="","",IF(G72&lt;0,"Âm kho – kiểm tra",IF(G72&lt;=H72,"Cần nhập thêm","")))</f>
        <v/>
      </c>
      <c r="K72" s="20"/>
      <c r="L72" s="19"/>
      <c r="M72" s="19"/>
      <c r="N72" s="37"/>
      <c r="O72" s="18" t="str">
        <f aca="false">IF(N72="","",IFERROR(INDEX($B$6:$B$105,MATCH(N72,$A$6:$A$105,0)),"Sai mã hàng"))</f>
        <v/>
      </c>
      <c r="P72" s="18" t="str">
        <f aca="false">IF(N72="","",IFERROR(INDEX($C$6:$C$105,MATCH(N72,$A$6:$A$105,0)),""))</f>
        <v/>
      </c>
      <c r="Q72" s="31"/>
      <c r="R72" s="31"/>
      <c r="S72" s="33" t="str">
        <f aca="false">IF(OR(Q72="",R72=""),"",Q72*R72)</f>
        <v/>
      </c>
      <c r="T72" s="19"/>
    </row>
    <row r="73" customFormat="false" ht="15" hidden="false" customHeight="false" outlineLevel="0" collapsed="false">
      <c r="A73" s="37"/>
      <c r="B73" s="19"/>
      <c r="C73" s="19"/>
      <c r="D73" s="31"/>
      <c r="E73" s="33" t="str">
        <f aca="false">IF(A73="","",SUMIFS($Q$6:$Q$1005,$N$6:$N$1005,A73,$M$6:$M$1005,"Nhập"))</f>
        <v/>
      </c>
      <c r="F73" s="33" t="str">
        <f aca="false">IF(A73="","",SUMIFS($Q$6:$Q$1005,$N$6:$N$1005,A73,$M$6:$M$1005,"Xuất"))</f>
        <v/>
      </c>
      <c r="G73" s="33" t="str">
        <f aca="false">IF(A73="","",D73+E73-F73)</f>
        <v/>
      </c>
      <c r="H73" s="31"/>
      <c r="I73" s="40" t="str">
        <f aca="false">IF(A73="","",IF(G73&lt;0,"Âm kho – kiểm tra",IF(G73&lt;=H73,"Cần nhập thêm","")))</f>
        <v/>
      </c>
      <c r="K73" s="20"/>
      <c r="L73" s="19"/>
      <c r="M73" s="19"/>
      <c r="N73" s="37"/>
      <c r="O73" s="18" t="str">
        <f aca="false">IF(N73="","",IFERROR(INDEX($B$6:$B$105,MATCH(N73,$A$6:$A$105,0)),"Sai mã hàng"))</f>
        <v/>
      </c>
      <c r="P73" s="18" t="str">
        <f aca="false">IF(N73="","",IFERROR(INDEX($C$6:$C$105,MATCH(N73,$A$6:$A$105,0)),""))</f>
        <v/>
      </c>
      <c r="Q73" s="31"/>
      <c r="R73" s="31"/>
      <c r="S73" s="33" t="str">
        <f aca="false">IF(OR(Q73="",R73=""),"",Q73*R73)</f>
        <v/>
      </c>
      <c r="T73" s="19"/>
    </row>
    <row r="74" customFormat="false" ht="15" hidden="false" customHeight="false" outlineLevel="0" collapsed="false">
      <c r="A74" s="37"/>
      <c r="B74" s="19"/>
      <c r="C74" s="19"/>
      <c r="D74" s="31"/>
      <c r="E74" s="33" t="str">
        <f aca="false">IF(A74="","",SUMIFS($Q$6:$Q$1005,$N$6:$N$1005,A74,$M$6:$M$1005,"Nhập"))</f>
        <v/>
      </c>
      <c r="F74" s="33" t="str">
        <f aca="false">IF(A74="","",SUMIFS($Q$6:$Q$1005,$N$6:$N$1005,A74,$M$6:$M$1005,"Xuất"))</f>
        <v/>
      </c>
      <c r="G74" s="33" t="str">
        <f aca="false">IF(A74="","",D74+E74-F74)</f>
        <v/>
      </c>
      <c r="H74" s="31"/>
      <c r="I74" s="40" t="str">
        <f aca="false">IF(A74="","",IF(G74&lt;0,"Âm kho – kiểm tra",IF(G74&lt;=H74,"Cần nhập thêm","")))</f>
        <v/>
      </c>
      <c r="K74" s="20"/>
      <c r="L74" s="19"/>
      <c r="M74" s="19"/>
      <c r="N74" s="37"/>
      <c r="O74" s="18" t="str">
        <f aca="false">IF(N74="","",IFERROR(INDEX($B$6:$B$105,MATCH(N74,$A$6:$A$105,0)),"Sai mã hàng"))</f>
        <v/>
      </c>
      <c r="P74" s="18" t="str">
        <f aca="false">IF(N74="","",IFERROR(INDEX($C$6:$C$105,MATCH(N74,$A$6:$A$105,0)),""))</f>
        <v/>
      </c>
      <c r="Q74" s="31"/>
      <c r="R74" s="31"/>
      <c r="S74" s="33" t="str">
        <f aca="false">IF(OR(Q74="",R74=""),"",Q74*R74)</f>
        <v/>
      </c>
      <c r="T74" s="19"/>
    </row>
    <row r="75" customFormat="false" ht="15" hidden="false" customHeight="false" outlineLevel="0" collapsed="false">
      <c r="A75" s="37"/>
      <c r="B75" s="19"/>
      <c r="C75" s="19"/>
      <c r="D75" s="31"/>
      <c r="E75" s="33" t="str">
        <f aca="false">IF(A75="","",SUMIFS($Q$6:$Q$1005,$N$6:$N$1005,A75,$M$6:$M$1005,"Nhập"))</f>
        <v/>
      </c>
      <c r="F75" s="33" t="str">
        <f aca="false">IF(A75="","",SUMIFS($Q$6:$Q$1005,$N$6:$N$1005,A75,$M$6:$M$1005,"Xuất"))</f>
        <v/>
      </c>
      <c r="G75" s="33" t="str">
        <f aca="false">IF(A75="","",D75+E75-F75)</f>
        <v/>
      </c>
      <c r="H75" s="31"/>
      <c r="I75" s="40" t="str">
        <f aca="false">IF(A75="","",IF(G75&lt;0,"Âm kho – kiểm tra",IF(G75&lt;=H75,"Cần nhập thêm","")))</f>
        <v/>
      </c>
      <c r="K75" s="20"/>
      <c r="L75" s="19"/>
      <c r="M75" s="19"/>
      <c r="N75" s="37"/>
      <c r="O75" s="18" t="str">
        <f aca="false">IF(N75="","",IFERROR(INDEX($B$6:$B$105,MATCH(N75,$A$6:$A$105,0)),"Sai mã hàng"))</f>
        <v/>
      </c>
      <c r="P75" s="18" t="str">
        <f aca="false">IF(N75="","",IFERROR(INDEX($C$6:$C$105,MATCH(N75,$A$6:$A$105,0)),""))</f>
        <v/>
      </c>
      <c r="Q75" s="31"/>
      <c r="R75" s="31"/>
      <c r="S75" s="33" t="str">
        <f aca="false">IF(OR(Q75="",R75=""),"",Q75*R75)</f>
        <v/>
      </c>
      <c r="T75" s="19"/>
    </row>
    <row r="76" customFormat="false" ht="15" hidden="false" customHeight="false" outlineLevel="0" collapsed="false">
      <c r="A76" s="37"/>
      <c r="B76" s="19"/>
      <c r="C76" s="19"/>
      <c r="D76" s="31"/>
      <c r="E76" s="33" t="str">
        <f aca="false">IF(A76="","",SUMIFS($Q$6:$Q$1005,$N$6:$N$1005,A76,$M$6:$M$1005,"Nhập"))</f>
        <v/>
      </c>
      <c r="F76" s="33" t="str">
        <f aca="false">IF(A76="","",SUMIFS($Q$6:$Q$1005,$N$6:$N$1005,A76,$M$6:$M$1005,"Xuất"))</f>
        <v/>
      </c>
      <c r="G76" s="33" t="str">
        <f aca="false">IF(A76="","",D76+E76-F76)</f>
        <v/>
      </c>
      <c r="H76" s="31"/>
      <c r="I76" s="40" t="str">
        <f aca="false">IF(A76="","",IF(G76&lt;0,"Âm kho – kiểm tra",IF(G76&lt;=H76,"Cần nhập thêm","")))</f>
        <v/>
      </c>
      <c r="K76" s="20"/>
      <c r="L76" s="19"/>
      <c r="M76" s="19"/>
      <c r="N76" s="37"/>
      <c r="O76" s="18" t="str">
        <f aca="false">IF(N76="","",IFERROR(INDEX($B$6:$B$105,MATCH(N76,$A$6:$A$105,0)),"Sai mã hàng"))</f>
        <v/>
      </c>
      <c r="P76" s="18" t="str">
        <f aca="false">IF(N76="","",IFERROR(INDEX($C$6:$C$105,MATCH(N76,$A$6:$A$105,0)),""))</f>
        <v/>
      </c>
      <c r="Q76" s="31"/>
      <c r="R76" s="31"/>
      <c r="S76" s="33" t="str">
        <f aca="false">IF(OR(Q76="",R76=""),"",Q76*R76)</f>
        <v/>
      </c>
      <c r="T76" s="19"/>
    </row>
    <row r="77" customFormat="false" ht="15" hidden="false" customHeight="false" outlineLevel="0" collapsed="false">
      <c r="A77" s="37"/>
      <c r="B77" s="19"/>
      <c r="C77" s="19"/>
      <c r="D77" s="31"/>
      <c r="E77" s="33" t="str">
        <f aca="false">IF(A77="","",SUMIFS($Q$6:$Q$1005,$N$6:$N$1005,A77,$M$6:$M$1005,"Nhập"))</f>
        <v/>
      </c>
      <c r="F77" s="33" t="str">
        <f aca="false">IF(A77="","",SUMIFS($Q$6:$Q$1005,$N$6:$N$1005,A77,$M$6:$M$1005,"Xuất"))</f>
        <v/>
      </c>
      <c r="G77" s="33" t="str">
        <f aca="false">IF(A77="","",D77+E77-F77)</f>
        <v/>
      </c>
      <c r="H77" s="31"/>
      <c r="I77" s="40" t="str">
        <f aca="false">IF(A77="","",IF(G77&lt;0,"Âm kho – kiểm tra",IF(G77&lt;=H77,"Cần nhập thêm","")))</f>
        <v/>
      </c>
      <c r="K77" s="20"/>
      <c r="L77" s="19"/>
      <c r="M77" s="19"/>
      <c r="N77" s="37"/>
      <c r="O77" s="18" t="str">
        <f aca="false">IF(N77="","",IFERROR(INDEX($B$6:$B$105,MATCH(N77,$A$6:$A$105,0)),"Sai mã hàng"))</f>
        <v/>
      </c>
      <c r="P77" s="18" t="str">
        <f aca="false">IF(N77="","",IFERROR(INDEX($C$6:$C$105,MATCH(N77,$A$6:$A$105,0)),""))</f>
        <v/>
      </c>
      <c r="Q77" s="31"/>
      <c r="R77" s="31"/>
      <c r="S77" s="33" t="str">
        <f aca="false">IF(OR(Q77="",R77=""),"",Q77*R77)</f>
        <v/>
      </c>
      <c r="T77" s="19"/>
    </row>
    <row r="78" customFormat="false" ht="15" hidden="false" customHeight="false" outlineLevel="0" collapsed="false">
      <c r="A78" s="37"/>
      <c r="B78" s="19"/>
      <c r="C78" s="19"/>
      <c r="D78" s="31"/>
      <c r="E78" s="33" t="str">
        <f aca="false">IF(A78="","",SUMIFS($Q$6:$Q$1005,$N$6:$N$1005,A78,$M$6:$M$1005,"Nhập"))</f>
        <v/>
      </c>
      <c r="F78" s="33" t="str">
        <f aca="false">IF(A78="","",SUMIFS($Q$6:$Q$1005,$N$6:$N$1005,A78,$M$6:$M$1005,"Xuất"))</f>
        <v/>
      </c>
      <c r="G78" s="33" t="str">
        <f aca="false">IF(A78="","",D78+E78-F78)</f>
        <v/>
      </c>
      <c r="H78" s="31"/>
      <c r="I78" s="40" t="str">
        <f aca="false">IF(A78="","",IF(G78&lt;0,"Âm kho – kiểm tra",IF(G78&lt;=H78,"Cần nhập thêm","")))</f>
        <v/>
      </c>
      <c r="K78" s="20"/>
      <c r="L78" s="19"/>
      <c r="M78" s="19"/>
      <c r="N78" s="37"/>
      <c r="O78" s="18" t="str">
        <f aca="false">IF(N78="","",IFERROR(INDEX($B$6:$B$105,MATCH(N78,$A$6:$A$105,0)),"Sai mã hàng"))</f>
        <v/>
      </c>
      <c r="P78" s="18" t="str">
        <f aca="false">IF(N78="","",IFERROR(INDEX($C$6:$C$105,MATCH(N78,$A$6:$A$105,0)),""))</f>
        <v/>
      </c>
      <c r="Q78" s="31"/>
      <c r="R78" s="31"/>
      <c r="S78" s="33" t="str">
        <f aca="false">IF(OR(Q78="",R78=""),"",Q78*R78)</f>
        <v/>
      </c>
      <c r="T78" s="19"/>
    </row>
    <row r="79" customFormat="false" ht="15" hidden="false" customHeight="false" outlineLevel="0" collapsed="false">
      <c r="A79" s="37"/>
      <c r="B79" s="19"/>
      <c r="C79" s="19"/>
      <c r="D79" s="31"/>
      <c r="E79" s="33" t="str">
        <f aca="false">IF(A79="","",SUMIFS($Q$6:$Q$1005,$N$6:$N$1005,A79,$M$6:$M$1005,"Nhập"))</f>
        <v/>
      </c>
      <c r="F79" s="33" t="str">
        <f aca="false">IF(A79="","",SUMIFS($Q$6:$Q$1005,$N$6:$N$1005,A79,$M$6:$M$1005,"Xuất"))</f>
        <v/>
      </c>
      <c r="G79" s="33" t="str">
        <f aca="false">IF(A79="","",D79+E79-F79)</f>
        <v/>
      </c>
      <c r="H79" s="31"/>
      <c r="I79" s="40" t="str">
        <f aca="false">IF(A79="","",IF(G79&lt;0,"Âm kho – kiểm tra",IF(G79&lt;=H79,"Cần nhập thêm","")))</f>
        <v/>
      </c>
      <c r="K79" s="20"/>
      <c r="L79" s="19"/>
      <c r="M79" s="19"/>
      <c r="N79" s="37"/>
      <c r="O79" s="18" t="str">
        <f aca="false">IF(N79="","",IFERROR(INDEX($B$6:$B$105,MATCH(N79,$A$6:$A$105,0)),"Sai mã hàng"))</f>
        <v/>
      </c>
      <c r="P79" s="18" t="str">
        <f aca="false">IF(N79="","",IFERROR(INDEX($C$6:$C$105,MATCH(N79,$A$6:$A$105,0)),""))</f>
        <v/>
      </c>
      <c r="Q79" s="31"/>
      <c r="R79" s="31"/>
      <c r="S79" s="33" t="str">
        <f aca="false">IF(OR(Q79="",R79=""),"",Q79*R79)</f>
        <v/>
      </c>
      <c r="T79" s="19"/>
    </row>
    <row r="80" customFormat="false" ht="15" hidden="false" customHeight="false" outlineLevel="0" collapsed="false">
      <c r="A80" s="37"/>
      <c r="B80" s="19"/>
      <c r="C80" s="19"/>
      <c r="D80" s="31"/>
      <c r="E80" s="33" t="str">
        <f aca="false">IF(A80="","",SUMIFS($Q$6:$Q$1005,$N$6:$N$1005,A80,$M$6:$M$1005,"Nhập"))</f>
        <v/>
      </c>
      <c r="F80" s="33" t="str">
        <f aca="false">IF(A80="","",SUMIFS($Q$6:$Q$1005,$N$6:$N$1005,A80,$M$6:$M$1005,"Xuất"))</f>
        <v/>
      </c>
      <c r="G80" s="33" t="str">
        <f aca="false">IF(A80="","",D80+E80-F80)</f>
        <v/>
      </c>
      <c r="H80" s="31"/>
      <c r="I80" s="40" t="str">
        <f aca="false">IF(A80="","",IF(G80&lt;0,"Âm kho – kiểm tra",IF(G80&lt;=H80,"Cần nhập thêm","")))</f>
        <v/>
      </c>
      <c r="K80" s="20"/>
      <c r="L80" s="19"/>
      <c r="M80" s="19"/>
      <c r="N80" s="37"/>
      <c r="O80" s="18" t="str">
        <f aca="false">IF(N80="","",IFERROR(INDEX($B$6:$B$105,MATCH(N80,$A$6:$A$105,0)),"Sai mã hàng"))</f>
        <v/>
      </c>
      <c r="P80" s="18" t="str">
        <f aca="false">IF(N80="","",IFERROR(INDEX($C$6:$C$105,MATCH(N80,$A$6:$A$105,0)),""))</f>
        <v/>
      </c>
      <c r="Q80" s="31"/>
      <c r="R80" s="31"/>
      <c r="S80" s="33" t="str">
        <f aca="false">IF(OR(Q80="",R80=""),"",Q80*R80)</f>
        <v/>
      </c>
      <c r="T80" s="19"/>
    </row>
    <row r="81" customFormat="false" ht="15" hidden="false" customHeight="false" outlineLevel="0" collapsed="false">
      <c r="A81" s="37"/>
      <c r="B81" s="19"/>
      <c r="C81" s="19"/>
      <c r="D81" s="31"/>
      <c r="E81" s="33" t="str">
        <f aca="false">IF(A81="","",SUMIFS($Q$6:$Q$1005,$N$6:$N$1005,A81,$M$6:$M$1005,"Nhập"))</f>
        <v/>
      </c>
      <c r="F81" s="33" t="str">
        <f aca="false">IF(A81="","",SUMIFS($Q$6:$Q$1005,$N$6:$N$1005,A81,$M$6:$M$1005,"Xuất"))</f>
        <v/>
      </c>
      <c r="G81" s="33" t="str">
        <f aca="false">IF(A81="","",D81+E81-F81)</f>
        <v/>
      </c>
      <c r="H81" s="31"/>
      <c r="I81" s="40" t="str">
        <f aca="false">IF(A81="","",IF(G81&lt;0,"Âm kho – kiểm tra",IF(G81&lt;=H81,"Cần nhập thêm","")))</f>
        <v/>
      </c>
      <c r="K81" s="20"/>
      <c r="L81" s="19"/>
      <c r="M81" s="19"/>
      <c r="N81" s="37"/>
      <c r="O81" s="18" t="str">
        <f aca="false">IF(N81="","",IFERROR(INDEX($B$6:$B$105,MATCH(N81,$A$6:$A$105,0)),"Sai mã hàng"))</f>
        <v/>
      </c>
      <c r="P81" s="18" t="str">
        <f aca="false">IF(N81="","",IFERROR(INDEX($C$6:$C$105,MATCH(N81,$A$6:$A$105,0)),""))</f>
        <v/>
      </c>
      <c r="Q81" s="31"/>
      <c r="R81" s="31"/>
      <c r="S81" s="33" t="str">
        <f aca="false">IF(OR(Q81="",R81=""),"",Q81*R81)</f>
        <v/>
      </c>
      <c r="T81" s="19"/>
    </row>
    <row r="82" customFormat="false" ht="15" hidden="false" customHeight="false" outlineLevel="0" collapsed="false">
      <c r="A82" s="37"/>
      <c r="B82" s="19"/>
      <c r="C82" s="19"/>
      <c r="D82" s="31"/>
      <c r="E82" s="33" t="str">
        <f aca="false">IF(A82="","",SUMIFS($Q$6:$Q$1005,$N$6:$N$1005,A82,$M$6:$M$1005,"Nhập"))</f>
        <v/>
      </c>
      <c r="F82" s="33" t="str">
        <f aca="false">IF(A82="","",SUMIFS($Q$6:$Q$1005,$N$6:$N$1005,A82,$M$6:$M$1005,"Xuất"))</f>
        <v/>
      </c>
      <c r="G82" s="33" t="str">
        <f aca="false">IF(A82="","",D82+E82-F82)</f>
        <v/>
      </c>
      <c r="H82" s="31"/>
      <c r="I82" s="40" t="str">
        <f aca="false">IF(A82="","",IF(G82&lt;0,"Âm kho – kiểm tra",IF(G82&lt;=H82,"Cần nhập thêm","")))</f>
        <v/>
      </c>
      <c r="K82" s="20"/>
      <c r="L82" s="19"/>
      <c r="M82" s="19"/>
      <c r="N82" s="37"/>
      <c r="O82" s="18" t="str">
        <f aca="false">IF(N82="","",IFERROR(INDEX($B$6:$B$105,MATCH(N82,$A$6:$A$105,0)),"Sai mã hàng"))</f>
        <v/>
      </c>
      <c r="P82" s="18" t="str">
        <f aca="false">IF(N82="","",IFERROR(INDEX($C$6:$C$105,MATCH(N82,$A$6:$A$105,0)),""))</f>
        <v/>
      </c>
      <c r="Q82" s="31"/>
      <c r="R82" s="31"/>
      <c r="S82" s="33" t="str">
        <f aca="false">IF(OR(Q82="",R82=""),"",Q82*R82)</f>
        <v/>
      </c>
      <c r="T82" s="19"/>
    </row>
    <row r="83" customFormat="false" ht="15" hidden="false" customHeight="false" outlineLevel="0" collapsed="false">
      <c r="A83" s="37"/>
      <c r="B83" s="19"/>
      <c r="C83" s="19"/>
      <c r="D83" s="31"/>
      <c r="E83" s="33" t="str">
        <f aca="false">IF(A83="","",SUMIFS($Q$6:$Q$1005,$N$6:$N$1005,A83,$M$6:$M$1005,"Nhập"))</f>
        <v/>
      </c>
      <c r="F83" s="33" t="str">
        <f aca="false">IF(A83="","",SUMIFS($Q$6:$Q$1005,$N$6:$N$1005,A83,$M$6:$M$1005,"Xuất"))</f>
        <v/>
      </c>
      <c r="G83" s="33" t="str">
        <f aca="false">IF(A83="","",D83+E83-F83)</f>
        <v/>
      </c>
      <c r="H83" s="31"/>
      <c r="I83" s="40" t="str">
        <f aca="false">IF(A83="","",IF(G83&lt;0,"Âm kho – kiểm tra",IF(G83&lt;=H83,"Cần nhập thêm","")))</f>
        <v/>
      </c>
      <c r="K83" s="20"/>
      <c r="L83" s="19"/>
      <c r="M83" s="19"/>
      <c r="N83" s="37"/>
      <c r="O83" s="18" t="str">
        <f aca="false">IF(N83="","",IFERROR(INDEX($B$6:$B$105,MATCH(N83,$A$6:$A$105,0)),"Sai mã hàng"))</f>
        <v/>
      </c>
      <c r="P83" s="18" t="str">
        <f aca="false">IF(N83="","",IFERROR(INDEX($C$6:$C$105,MATCH(N83,$A$6:$A$105,0)),""))</f>
        <v/>
      </c>
      <c r="Q83" s="31"/>
      <c r="R83" s="31"/>
      <c r="S83" s="33" t="str">
        <f aca="false">IF(OR(Q83="",R83=""),"",Q83*R83)</f>
        <v/>
      </c>
      <c r="T83" s="19"/>
    </row>
    <row r="84" customFormat="false" ht="15" hidden="false" customHeight="false" outlineLevel="0" collapsed="false">
      <c r="A84" s="37"/>
      <c r="B84" s="19"/>
      <c r="C84" s="19"/>
      <c r="D84" s="31"/>
      <c r="E84" s="33" t="str">
        <f aca="false">IF(A84="","",SUMIFS($Q$6:$Q$1005,$N$6:$N$1005,A84,$M$6:$M$1005,"Nhập"))</f>
        <v/>
      </c>
      <c r="F84" s="33" t="str">
        <f aca="false">IF(A84="","",SUMIFS($Q$6:$Q$1005,$N$6:$N$1005,A84,$M$6:$M$1005,"Xuất"))</f>
        <v/>
      </c>
      <c r="G84" s="33" t="str">
        <f aca="false">IF(A84="","",D84+E84-F84)</f>
        <v/>
      </c>
      <c r="H84" s="31"/>
      <c r="I84" s="40" t="str">
        <f aca="false">IF(A84="","",IF(G84&lt;0,"Âm kho – kiểm tra",IF(G84&lt;=H84,"Cần nhập thêm","")))</f>
        <v/>
      </c>
      <c r="K84" s="20"/>
      <c r="L84" s="19"/>
      <c r="M84" s="19"/>
      <c r="N84" s="37"/>
      <c r="O84" s="18" t="str">
        <f aca="false">IF(N84="","",IFERROR(INDEX($B$6:$B$105,MATCH(N84,$A$6:$A$105,0)),"Sai mã hàng"))</f>
        <v/>
      </c>
      <c r="P84" s="18" t="str">
        <f aca="false">IF(N84="","",IFERROR(INDEX($C$6:$C$105,MATCH(N84,$A$6:$A$105,0)),""))</f>
        <v/>
      </c>
      <c r="Q84" s="31"/>
      <c r="R84" s="31"/>
      <c r="S84" s="33" t="str">
        <f aca="false">IF(OR(Q84="",R84=""),"",Q84*R84)</f>
        <v/>
      </c>
      <c r="T84" s="19"/>
    </row>
    <row r="85" customFormat="false" ht="15" hidden="false" customHeight="false" outlineLevel="0" collapsed="false">
      <c r="A85" s="37"/>
      <c r="B85" s="19"/>
      <c r="C85" s="19"/>
      <c r="D85" s="31"/>
      <c r="E85" s="33" t="str">
        <f aca="false">IF(A85="","",SUMIFS($Q$6:$Q$1005,$N$6:$N$1005,A85,$M$6:$M$1005,"Nhập"))</f>
        <v/>
      </c>
      <c r="F85" s="33" t="str">
        <f aca="false">IF(A85="","",SUMIFS($Q$6:$Q$1005,$N$6:$N$1005,A85,$M$6:$M$1005,"Xuất"))</f>
        <v/>
      </c>
      <c r="G85" s="33" t="str">
        <f aca="false">IF(A85="","",D85+E85-F85)</f>
        <v/>
      </c>
      <c r="H85" s="31"/>
      <c r="I85" s="40" t="str">
        <f aca="false">IF(A85="","",IF(G85&lt;0,"Âm kho – kiểm tra",IF(G85&lt;=H85,"Cần nhập thêm","")))</f>
        <v/>
      </c>
      <c r="K85" s="20"/>
      <c r="L85" s="19"/>
      <c r="M85" s="19"/>
      <c r="N85" s="37"/>
      <c r="O85" s="18" t="str">
        <f aca="false">IF(N85="","",IFERROR(INDEX($B$6:$B$105,MATCH(N85,$A$6:$A$105,0)),"Sai mã hàng"))</f>
        <v/>
      </c>
      <c r="P85" s="18" t="str">
        <f aca="false">IF(N85="","",IFERROR(INDEX($C$6:$C$105,MATCH(N85,$A$6:$A$105,0)),""))</f>
        <v/>
      </c>
      <c r="Q85" s="31"/>
      <c r="R85" s="31"/>
      <c r="S85" s="33" t="str">
        <f aca="false">IF(OR(Q85="",R85=""),"",Q85*R85)</f>
        <v/>
      </c>
      <c r="T85" s="19"/>
    </row>
    <row r="86" customFormat="false" ht="15" hidden="false" customHeight="false" outlineLevel="0" collapsed="false">
      <c r="A86" s="37"/>
      <c r="B86" s="19"/>
      <c r="C86" s="19"/>
      <c r="D86" s="31"/>
      <c r="E86" s="33" t="str">
        <f aca="false">IF(A86="","",SUMIFS($Q$6:$Q$1005,$N$6:$N$1005,A86,$M$6:$M$1005,"Nhập"))</f>
        <v/>
      </c>
      <c r="F86" s="33" t="str">
        <f aca="false">IF(A86="","",SUMIFS($Q$6:$Q$1005,$N$6:$N$1005,A86,$M$6:$M$1005,"Xuất"))</f>
        <v/>
      </c>
      <c r="G86" s="33" t="str">
        <f aca="false">IF(A86="","",D86+E86-F86)</f>
        <v/>
      </c>
      <c r="H86" s="31"/>
      <c r="I86" s="40" t="str">
        <f aca="false">IF(A86="","",IF(G86&lt;0,"Âm kho – kiểm tra",IF(G86&lt;=H86,"Cần nhập thêm","")))</f>
        <v/>
      </c>
      <c r="K86" s="20"/>
      <c r="L86" s="19"/>
      <c r="M86" s="19"/>
      <c r="N86" s="37"/>
      <c r="O86" s="18" t="str">
        <f aca="false">IF(N86="","",IFERROR(INDEX($B$6:$B$105,MATCH(N86,$A$6:$A$105,0)),"Sai mã hàng"))</f>
        <v/>
      </c>
      <c r="P86" s="18" t="str">
        <f aca="false">IF(N86="","",IFERROR(INDEX($C$6:$C$105,MATCH(N86,$A$6:$A$105,0)),""))</f>
        <v/>
      </c>
      <c r="Q86" s="31"/>
      <c r="R86" s="31"/>
      <c r="S86" s="33" t="str">
        <f aca="false">IF(OR(Q86="",R86=""),"",Q86*R86)</f>
        <v/>
      </c>
      <c r="T86" s="19"/>
    </row>
    <row r="87" customFormat="false" ht="15" hidden="false" customHeight="false" outlineLevel="0" collapsed="false">
      <c r="A87" s="37"/>
      <c r="B87" s="19"/>
      <c r="C87" s="19"/>
      <c r="D87" s="31"/>
      <c r="E87" s="33" t="str">
        <f aca="false">IF(A87="","",SUMIFS($Q$6:$Q$1005,$N$6:$N$1005,A87,$M$6:$M$1005,"Nhập"))</f>
        <v/>
      </c>
      <c r="F87" s="33" t="str">
        <f aca="false">IF(A87="","",SUMIFS($Q$6:$Q$1005,$N$6:$N$1005,A87,$M$6:$M$1005,"Xuất"))</f>
        <v/>
      </c>
      <c r="G87" s="33" t="str">
        <f aca="false">IF(A87="","",D87+E87-F87)</f>
        <v/>
      </c>
      <c r="H87" s="31"/>
      <c r="I87" s="40" t="str">
        <f aca="false">IF(A87="","",IF(G87&lt;0,"Âm kho – kiểm tra",IF(G87&lt;=H87,"Cần nhập thêm","")))</f>
        <v/>
      </c>
      <c r="K87" s="20"/>
      <c r="L87" s="19"/>
      <c r="M87" s="19"/>
      <c r="N87" s="37"/>
      <c r="O87" s="18" t="str">
        <f aca="false">IF(N87="","",IFERROR(INDEX($B$6:$B$105,MATCH(N87,$A$6:$A$105,0)),"Sai mã hàng"))</f>
        <v/>
      </c>
      <c r="P87" s="18" t="str">
        <f aca="false">IF(N87="","",IFERROR(INDEX($C$6:$C$105,MATCH(N87,$A$6:$A$105,0)),""))</f>
        <v/>
      </c>
      <c r="Q87" s="31"/>
      <c r="R87" s="31"/>
      <c r="S87" s="33" t="str">
        <f aca="false">IF(OR(Q87="",R87=""),"",Q87*R87)</f>
        <v/>
      </c>
      <c r="T87" s="19"/>
    </row>
    <row r="88" customFormat="false" ht="15" hidden="false" customHeight="false" outlineLevel="0" collapsed="false">
      <c r="A88" s="37"/>
      <c r="B88" s="19"/>
      <c r="C88" s="19"/>
      <c r="D88" s="31"/>
      <c r="E88" s="33" t="str">
        <f aca="false">IF(A88="","",SUMIFS($Q$6:$Q$1005,$N$6:$N$1005,A88,$M$6:$M$1005,"Nhập"))</f>
        <v/>
      </c>
      <c r="F88" s="33" t="str">
        <f aca="false">IF(A88="","",SUMIFS($Q$6:$Q$1005,$N$6:$N$1005,A88,$M$6:$M$1005,"Xuất"))</f>
        <v/>
      </c>
      <c r="G88" s="33" t="str">
        <f aca="false">IF(A88="","",D88+E88-F88)</f>
        <v/>
      </c>
      <c r="H88" s="31"/>
      <c r="I88" s="40" t="str">
        <f aca="false">IF(A88="","",IF(G88&lt;0,"Âm kho – kiểm tra",IF(G88&lt;=H88,"Cần nhập thêm","")))</f>
        <v/>
      </c>
      <c r="K88" s="20"/>
      <c r="L88" s="19"/>
      <c r="M88" s="19"/>
      <c r="N88" s="37"/>
      <c r="O88" s="18" t="str">
        <f aca="false">IF(N88="","",IFERROR(INDEX($B$6:$B$105,MATCH(N88,$A$6:$A$105,0)),"Sai mã hàng"))</f>
        <v/>
      </c>
      <c r="P88" s="18" t="str">
        <f aca="false">IF(N88="","",IFERROR(INDEX($C$6:$C$105,MATCH(N88,$A$6:$A$105,0)),""))</f>
        <v/>
      </c>
      <c r="Q88" s="31"/>
      <c r="R88" s="31"/>
      <c r="S88" s="33" t="str">
        <f aca="false">IF(OR(Q88="",R88=""),"",Q88*R88)</f>
        <v/>
      </c>
      <c r="T88" s="19"/>
    </row>
    <row r="89" customFormat="false" ht="15" hidden="false" customHeight="false" outlineLevel="0" collapsed="false">
      <c r="A89" s="37"/>
      <c r="B89" s="19"/>
      <c r="C89" s="19"/>
      <c r="D89" s="31"/>
      <c r="E89" s="33" t="str">
        <f aca="false">IF(A89="","",SUMIFS($Q$6:$Q$1005,$N$6:$N$1005,A89,$M$6:$M$1005,"Nhập"))</f>
        <v/>
      </c>
      <c r="F89" s="33" t="str">
        <f aca="false">IF(A89="","",SUMIFS($Q$6:$Q$1005,$N$6:$N$1005,A89,$M$6:$M$1005,"Xuất"))</f>
        <v/>
      </c>
      <c r="G89" s="33" t="str">
        <f aca="false">IF(A89="","",D89+E89-F89)</f>
        <v/>
      </c>
      <c r="H89" s="31"/>
      <c r="I89" s="40" t="str">
        <f aca="false">IF(A89="","",IF(G89&lt;0,"Âm kho – kiểm tra",IF(G89&lt;=H89,"Cần nhập thêm","")))</f>
        <v/>
      </c>
      <c r="K89" s="20"/>
      <c r="L89" s="19"/>
      <c r="M89" s="19"/>
      <c r="N89" s="37"/>
      <c r="O89" s="18" t="str">
        <f aca="false">IF(N89="","",IFERROR(INDEX($B$6:$B$105,MATCH(N89,$A$6:$A$105,0)),"Sai mã hàng"))</f>
        <v/>
      </c>
      <c r="P89" s="18" t="str">
        <f aca="false">IF(N89="","",IFERROR(INDEX($C$6:$C$105,MATCH(N89,$A$6:$A$105,0)),""))</f>
        <v/>
      </c>
      <c r="Q89" s="31"/>
      <c r="R89" s="31"/>
      <c r="S89" s="33" t="str">
        <f aca="false">IF(OR(Q89="",R89=""),"",Q89*R89)</f>
        <v/>
      </c>
      <c r="T89" s="19"/>
    </row>
    <row r="90" customFormat="false" ht="15" hidden="false" customHeight="false" outlineLevel="0" collapsed="false">
      <c r="A90" s="37"/>
      <c r="B90" s="19"/>
      <c r="C90" s="19"/>
      <c r="D90" s="31"/>
      <c r="E90" s="33" t="str">
        <f aca="false">IF(A90="","",SUMIFS($Q$6:$Q$1005,$N$6:$N$1005,A90,$M$6:$M$1005,"Nhập"))</f>
        <v/>
      </c>
      <c r="F90" s="33" t="str">
        <f aca="false">IF(A90="","",SUMIFS($Q$6:$Q$1005,$N$6:$N$1005,A90,$M$6:$M$1005,"Xuất"))</f>
        <v/>
      </c>
      <c r="G90" s="33" t="str">
        <f aca="false">IF(A90="","",D90+E90-F90)</f>
        <v/>
      </c>
      <c r="H90" s="31"/>
      <c r="I90" s="40" t="str">
        <f aca="false">IF(A90="","",IF(G90&lt;0,"Âm kho – kiểm tra",IF(G90&lt;=H90,"Cần nhập thêm","")))</f>
        <v/>
      </c>
      <c r="K90" s="20"/>
      <c r="L90" s="19"/>
      <c r="M90" s="19"/>
      <c r="N90" s="37"/>
      <c r="O90" s="18" t="str">
        <f aca="false">IF(N90="","",IFERROR(INDEX($B$6:$B$105,MATCH(N90,$A$6:$A$105,0)),"Sai mã hàng"))</f>
        <v/>
      </c>
      <c r="P90" s="18" t="str">
        <f aca="false">IF(N90="","",IFERROR(INDEX($C$6:$C$105,MATCH(N90,$A$6:$A$105,0)),""))</f>
        <v/>
      </c>
      <c r="Q90" s="31"/>
      <c r="R90" s="31"/>
      <c r="S90" s="33" t="str">
        <f aca="false">IF(OR(Q90="",R90=""),"",Q90*R90)</f>
        <v/>
      </c>
      <c r="T90" s="19"/>
    </row>
    <row r="91" customFormat="false" ht="15" hidden="false" customHeight="false" outlineLevel="0" collapsed="false">
      <c r="A91" s="37"/>
      <c r="B91" s="19"/>
      <c r="C91" s="19"/>
      <c r="D91" s="31"/>
      <c r="E91" s="33" t="str">
        <f aca="false">IF(A91="","",SUMIFS($Q$6:$Q$1005,$N$6:$N$1005,A91,$M$6:$M$1005,"Nhập"))</f>
        <v/>
      </c>
      <c r="F91" s="33" t="str">
        <f aca="false">IF(A91="","",SUMIFS($Q$6:$Q$1005,$N$6:$N$1005,A91,$M$6:$M$1005,"Xuất"))</f>
        <v/>
      </c>
      <c r="G91" s="33" t="str">
        <f aca="false">IF(A91="","",D91+E91-F91)</f>
        <v/>
      </c>
      <c r="H91" s="31"/>
      <c r="I91" s="40" t="str">
        <f aca="false">IF(A91="","",IF(G91&lt;0,"Âm kho – kiểm tra",IF(G91&lt;=H91,"Cần nhập thêm","")))</f>
        <v/>
      </c>
      <c r="K91" s="20"/>
      <c r="L91" s="19"/>
      <c r="M91" s="19"/>
      <c r="N91" s="37"/>
      <c r="O91" s="18" t="str">
        <f aca="false">IF(N91="","",IFERROR(INDEX($B$6:$B$105,MATCH(N91,$A$6:$A$105,0)),"Sai mã hàng"))</f>
        <v/>
      </c>
      <c r="P91" s="18" t="str">
        <f aca="false">IF(N91="","",IFERROR(INDEX($C$6:$C$105,MATCH(N91,$A$6:$A$105,0)),""))</f>
        <v/>
      </c>
      <c r="Q91" s="31"/>
      <c r="R91" s="31"/>
      <c r="S91" s="33" t="str">
        <f aca="false">IF(OR(Q91="",R91=""),"",Q91*R91)</f>
        <v/>
      </c>
      <c r="T91" s="19"/>
    </row>
    <row r="92" customFormat="false" ht="15" hidden="false" customHeight="false" outlineLevel="0" collapsed="false">
      <c r="A92" s="37"/>
      <c r="B92" s="19"/>
      <c r="C92" s="19"/>
      <c r="D92" s="31"/>
      <c r="E92" s="33" t="str">
        <f aca="false">IF(A92="","",SUMIFS($Q$6:$Q$1005,$N$6:$N$1005,A92,$M$6:$M$1005,"Nhập"))</f>
        <v/>
      </c>
      <c r="F92" s="33" t="str">
        <f aca="false">IF(A92="","",SUMIFS($Q$6:$Q$1005,$N$6:$N$1005,A92,$M$6:$M$1005,"Xuất"))</f>
        <v/>
      </c>
      <c r="G92" s="33" t="str">
        <f aca="false">IF(A92="","",D92+E92-F92)</f>
        <v/>
      </c>
      <c r="H92" s="31"/>
      <c r="I92" s="40" t="str">
        <f aca="false">IF(A92="","",IF(G92&lt;0,"Âm kho – kiểm tra",IF(G92&lt;=H92,"Cần nhập thêm","")))</f>
        <v/>
      </c>
      <c r="K92" s="20"/>
      <c r="L92" s="19"/>
      <c r="M92" s="19"/>
      <c r="N92" s="37"/>
      <c r="O92" s="18" t="str">
        <f aca="false">IF(N92="","",IFERROR(INDEX($B$6:$B$105,MATCH(N92,$A$6:$A$105,0)),"Sai mã hàng"))</f>
        <v/>
      </c>
      <c r="P92" s="18" t="str">
        <f aca="false">IF(N92="","",IFERROR(INDEX($C$6:$C$105,MATCH(N92,$A$6:$A$105,0)),""))</f>
        <v/>
      </c>
      <c r="Q92" s="31"/>
      <c r="R92" s="31"/>
      <c r="S92" s="33" t="str">
        <f aca="false">IF(OR(Q92="",R92=""),"",Q92*R92)</f>
        <v/>
      </c>
      <c r="T92" s="19"/>
    </row>
    <row r="93" customFormat="false" ht="15" hidden="false" customHeight="false" outlineLevel="0" collapsed="false">
      <c r="A93" s="37"/>
      <c r="B93" s="19"/>
      <c r="C93" s="19"/>
      <c r="D93" s="31"/>
      <c r="E93" s="33" t="str">
        <f aca="false">IF(A93="","",SUMIFS($Q$6:$Q$1005,$N$6:$N$1005,A93,$M$6:$M$1005,"Nhập"))</f>
        <v/>
      </c>
      <c r="F93" s="33" t="str">
        <f aca="false">IF(A93="","",SUMIFS($Q$6:$Q$1005,$N$6:$N$1005,A93,$M$6:$M$1005,"Xuất"))</f>
        <v/>
      </c>
      <c r="G93" s="33" t="str">
        <f aca="false">IF(A93="","",D93+E93-F93)</f>
        <v/>
      </c>
      <c r="H93" s="31"/>
      <c r="I93" s="40" t="str">
        <f aca="false">IF(A93="","",IF(G93&lt;0,"Âm kho – kiểm tra",IF(G93&lt;=H93,"Cần nhập thêm","")))</f>
        <v/>
      </c>
      <c r="K93" s="20"/>
      <c r="L93" s="19"/>
      <c r="M93" s="19"/>
      <c r="N93" s="37"/>
      <c r="O93" s="18" t="str">
        <f aca="false">IF(N93="","",IFERROR(INDEX($B$6:$B$105,MATCH(N93,$A$6:$A$105,0)),"Sai mã hàng"))</f>
        <v/>
      </c>
      <c r="P93" s="18" t="str">
        <f aca="false">IF(N93="","",IFERROR(INDEX($C$6:$C$105,MATCH(N93,$A$6:$A$105,0)),""))</f>
        <v/>
      </c>
      <c r="Q93" s="31"/>
      <c r="R93" s="31"/>
      <c r="S93" s="33" t="str">
        <f aca="false">IF(OR(Q93="",R93=""),"",Q93*R93)</f>
        <v/>
      </c>
      <c r="T93" s="19"/>
    </row>
    <row r="94" customFormat="false" ht="15" hidden="false" customHeight="false" outlineLevel="0" collapsed="false">
      <c r="A94" s="37"/>
      <c r="B94" s="19"/>
      <c r="C94" s="19"/>
      <c r="D94" s="31"/>
      <c r="E94" s="33" t="str">
        <f aca="false">IF(A94="","",SUMIFS($Q$6:$Q$1005,$N$6:$N$1005,A94,$M$6:$M$1005,"Nhập"))</f>
        <v/>
      </c>
      <c r="F94" s="33" t="str">
        <f aca="false">IF(A94="","",SUMIFS($Q$6:$Q$1005,$N$6:$N$1005,A94,$M$6:$M$1005,"Xuất"))</f>
        <v/>
      </c>
      <c r="G94" s="33" t="str">
        <f aca="false">IF(A94="","",D94+E94-F94)</f>
        <v/>
      </c>
      <c r="H94" s="31"/>
      <c r="I94" s="40" t="str">
        <f aca="false">IF(A94="","",IF(G94&lt;0,"Âm kho – kiểm tra",IF(G94&lt;=H94,"Cần nhập thêm","")))</f>
        <v/>
      </c>
      <c r="K94" s="20"/>
      <c r="L94" s="19"/>
      <c r="M94" s="19"/>
      <c r="N94" s="37"/>
      <c r="O94" s="18" t="str">
        <f aca="false">IF(N94="","",IFERROR(INDEX($B$6:$B$105,MATCH(N94,$A$6:$A$105,0)),"Sai mã hàng"))</f>
        <v/>
      </c>
      <c r="P94" s="18" t="str">
        <f aca="false">IF(N94="","",IFERROR(INDEX($C$6:$C$105,MATCH(N94,$A$6:$A$105,0)),""))</f>
        <v/>
      </c>
      <c r="Q94" s="31"/>
      <c r="R94" s="31"/>
      <c r="S94" s="33" t="str">
        <f aca="false">IF(OR(Q94="",R94=""),"",Q94*R94)</f>
        <v/>
      </c>
      <c r="T94" s="19"/>
    </row>
    <row r="95" customFormat="false" ht="15" hidden="false" customHeight="false" outlineLevel="0" collapsed="false">
      <c r="A95" s="37"/>
      <c r="B95" s="19"/>
      <c r="C95" s="19"/>
      <c r="D95" s="31"/>
      <c r="E95" s="33" t="str">
        <f aca="false">IF(A95="","",SUMIFS($Q$6:$Q$1005,$N$6:$N$1005,A95,$M$6:$M$1005,"Nhập"))</f>
        <v/>
      </c>
      <c r="F95" s="33" t="str">
        <f aca="false">IF(A95="","",SUMIFS($Q$6:$Q$1005,$N$6:$N$1005,A95,$M$6:$M$1005,"Xuất"))</f>
        <v/>
      </c>
      <c r="G95" s="33" t="str">
        <f aca="false">IF(A95="","",D95+E95-F95)</f>
        <v/>
      </c>
      <c r="H95" s="31"/>
      <c r="I95" s="40" t="str">
        <f aca="false">IF(A95="","",IF(G95&lt;0,"Âm kho – kiểm tra",IF(G95&lt;=H95,"Cần nhập thêm","")))</f>
        <v/>
      </c>
      <c r="K95" s="20"/>
      <c r="L95" s="19"/>
      <c r="M95" s="19"/>
      <c r="N95" s="37"/>
      <c r="O95" s="18" t="str">
        <f aca="false">IF(N95="","",IFERROR(INDEX($B$6:$B$105,MATCH(N95,$A$6:$A$105,0)),"Sai mã hàng"))</f>
        <v/>
      </c>
      <c r="P95" s="18" t="str">
        <f aca="false">IF(N95="","",IFERROR(INDEX($C$6:$C$105,MATCH(N95,$A$6:$A$105,0)),""))</f>
        <v/>
      </c>
      <c r="Q95" s="31"/>
      <c r="R95" s="31"/>
      <c r="S95" s="33" t="str">
        <f aca="false">IF(OR(Q95="",R95=""),"",Q95*R95)</f>
        <v/>
      </c>
      <c r="T95" s="19"/>
    </row>
    <row r="96" customFormat="false" ht="15" hidden="false" customHeight="false" outlineLevel="0" collapsed="false">
      <c r="A96" s="37"/>
      <c r="B96" s="19"/>
      <c r="C96" s="19"/>
      <c r="D96" s="31"/>
      <c r="E96" s="33" t="str">
        <f aca="false">IF(A96="","",SUMIFS($Q$6:$Q$1005,$N$6:$N$1005,A96,$M$6:$M$1005,"Nhập"))</f>
        <v/>
      </c>
      <c r="F96" s="33" t="str">
        <f aca="false">IF(A96="","",SUMIFS($Q$6:$Q$1005,$N$6:$N$1005,A96,$M$6:$M$1005,"Xuất"))</f>
        <v/>
      </c>
      <c r="G96" s="33" t="str">
        <f aca="false">IF(A96="","",D96+E96-F96)</f>
        <v/>
      </c>
      <c r="H96" s="31"/>
      <c r="I96" s="40" t="str">
        <f aca="false">IF(A96="","",IF(G96&lt;0,"Âm kho – kiểm tra",IF(G96&lt;=H96,"Cần nhập thêm","")))</f>
        <v/>
      </c>
      <c r="K96" s="20"/>
      <c r="L96" s="19"/>
      <c r="M96" s="19"/>
      <c r="N96" s="37"/>
      <c r="O96" s="18" t="str">
        <f aca="false">IF(N96="","",IFERROR(INDEX($B$6:$B$105,MATCH(N96,$A$6:$A$105,0)),"Sai mã hàng"))</f>
        <v/>
      </c>
      <c r="P96" s="18" t="str">
        <f aca="false">IF(N96="","",IFERROR(INDEX($C$6:$C$105,MATCH(N96,$A$6:$A$105,0)),""))</f>
        <v/>
      </c>
      <c r="Q96" s="31"/>
      <c r="R96" s="31"/>
      <c r="S96" s="33" t="str">
        <f aca="false">IF(OR(Q96="",R96=""),"",Q96*R96)</f>
        <v/>
      </c>
      <c r="T96" s="19"/>
    </row>
    <row r="97" customFormat="false" ht="15" hidden="false" customHeight="false" outlineLevel="0" collapsed="false">
      <c r="A97" s="37"/>
      <c r="B97" s="19"/>
      <c r="C97" s="19"/>
      <c r="D97" s="31"/>
      <c r="E97" s="33" t="str">
        <f aca="false">IF(A97="","",SUMIFS($Q$6:$Q$1005,$N$6:$N$1005,A97,$M$6:$M$1005,"Nhập"))</f>
        <v/>
      </c>
      <c r="F97" s="33" t="str">
        <f aca="false">IF(A97="","",SUMIFS($Q$6:$Q$1005,$N$6:$N$1005,A97,$M$6:$M$1005,"Xuất"))</f>
        <v/>
      </c>
      <c r="G97" s="33" t="str">
        <f aca="false">IF(A97="","",D97+E97-F97)</f>
        <v/>
      </c>
      <c r="H97" s="31"/>
      <c r="I97" s="40" t="str">
        <f aca="false">IF(A97="","",IF(G97&lt;0,"Âm kho – kiểm tra",IF(G97&lt;=H97,"Cần nhập thêm","")))</f>
        <v/>
      </c>
      <c r="K97" s="20"/>
      <c r="L97" s="19"/>
      <c r="M97" s="19"/>
      <c r="N97" s="37"/>
      <c r="O97" s="18" t="str">
        <f aca="false">IF(N97="","",IFERROR(INDEX($B$6:$B$105,MATCH(N97,$A$6:$A$105,0)),"Sai mã hàng"))</f>
        <v/>
      </c>
      <c r="P97" s="18" t="str">
        <f aca="false">IF(N97="","",IFERROR(INDEX($C$6:$C$105,MATCH(N97,$A$6:$A$105,0)),""))</f>
        <v/>
      </c>
      <c r="Q97" s="31"/>
      <c r="R97" s="31"/>
      <c r="S97" s="33" t="str">
        <f aca="false">IF(OR(Q97="",R97=""),"",Q97*R97)</f>
        <v/>
      </c>
      <c r="T97" s="19"/>
    </row>
    <row r="98" customFormat="false" ht="15" hidden="false" customHeight="false" outlineLevel="0" collapsed="false">
      <c r="A98" s="37"/>
      <c r="B98" s="19"/>
      <c r="C98" s="19"/>
      <c r="D98" s="31"/>
      <c r="E98" s="33" t="str">
        <f aca="false">IF(A98="","",SUMIFS($Q$6:$Q$1005,$N$6:$N$1005,A98,$M$6:$M$1005,"Nhập"))</f>
        <v/>
      </c>
      <c r="F98" s="33" t="str">
        <f aca="false">IF(A98="","",SUMIFS($Q$6:$Q$1005,$N$6:$N$1005,A98,$M$6:$M$1005,"Xuất"))</f>
        <v/>
      </c>
      <c r="G98" s="33" t="str">
        <f aca="false">IF(A98="","",D98+E98-F98)</f>
        <v/>
      </c>
      <c r="H98" s="31"/>
      <c r="I98" s="40" t="str">
        <f aca="false">IF(A98="","",IF(G98&lt;0,"Âm kho – kiểm tra",IF(G98&lt;=H98,"Cần nhập thêm","")))</f>
        <v/>
      </c>
      <c r="K98" s="20"/>
      <c r="L98" s="19"/>
      <c r="M98" s="19"/>
      <c r="N98" s="37"/>
      <c r="O98" s="18" t="str">
        <f aca="false">IF(N98="","",IFERROR(INDEX($B$6:$B$105,MATCH(N98,$A$6:$A$105,0)),"Sai mã hàng"))</f>
        <v/>
      </c>
      <c r="P98" s="18" t="str">
        <f aca="false">IF(N98="","",IFERROR(INDEX($C$6:$C$105,MATCH(N98,$A$6:$A$105,0)),""))</f>
        <v/>
      </c>
      <c r="Q98" s="31"/>
      <c r="R98" s="31"/>
      <c r="S98" s="33" t="str">
        <f aca="false">IF(OR(Q98="",R98=""),"",Q98*R98)</f>
        <v/>
      </c>
      <c r="T98" s="19"/>
    </row>
    <row r="99" customFormat="false" ht="15" hidden="false" customHeight="false" outlineLevel="0" collapsed="false">
      <c r="A99" s="37"/>
      <c r="B99" s="19"/>
      <c r="C99" s="19"/>
      <c r="D99" s="31"/>
      <c r="E99" s="33" t="str">
        <f aca="false">IF(A99="","",SUMIFS($Q$6:$Q$1005,$N$6:$N$1005,A99,$M$6:$M$1005,"Nhập"))</f>
        <v/>
      </c>
      <c r="F99" s="33" t="str">
        <f aca="false">IF(A99="","",SUMIFS($Q$6:$Q$1005,$N$6:$N$1005,A99,$M$6:$M$1005,"Xuất"))</f>
        <v/>
      </c>
      <c r="G99" s="33" t="str">
        <f aca="false">IF(A99="","",D99+E99-F99)</f>
        <v/>
      </c>
      <c r="H99" s="31"/>
      <c r="I99" s="40" t="str">
        <f aca="false">IF(A99="","",IF(G99&lt;0,"Âm kho – kiểm tra",IF(G99&lt;=H99,"Cần nhập thêm","")))</f>
        <v/>
      </c>
      <c r="K99" s="20"/>
      <c r="L99" s="19"/>
      <c r="M99" s="19"/>
      <c r="N99" s="37"/>
      <c r="O99" s="18" t="str">
        <f aca="false">IF(N99="","",IFERROR(INDEX($B$6:$B$105,MATCH(N99,$A$6:$A$105,0)),"Sai mã hàng"))</f>
        <v/>
      </c>
      <c r="P99" s="18" t="str">
        <f aca="false">IF(N99="","",IFERROR(INDEX($C$6:$C$105,MATCH(N99,$A$6:$A$105,0)),""))</f>
        <v/>
      </c>
      <c r="Q99" s="31"/>
      <c r="R99" s="31"/>
      <c r="S99" s="33" t="str">
        <f aca="false">IF(OR(Q99="",R99=""),"",Q99*R99)</f>
        <v/>
      </c>
      <c r="T99" s="19"/>
    </row>
    <row r="100" customFormat="false" ht="15" hidden="false" customHeight="false" outlineLevel="0" collapsed="false">
      <c r="A100" s="37"/>
      <c r="B100" s="19"/>
      <c r="C100" s="19"/>
      <c r="D100" s="31"/>
      <c r="E100" s="33" t="str">
        <f aca="false">IF(A100="","",SUMIFS($Q$6:$Q$1005,$N$6:$N$1005,A100,$M$6:$M$1005,"Nhập"))</f>
        <v/>
      </c>
      <c r="F100" s="33" t="str">
        <f aca="false">IF(A100="","",SUMIFS($Q$6:$Q$1005,$N$6:$N$1005,A100,$M$6:$M$1005,"Xuất"))</f>
        <v/>
      </c>
      <c r="G100" s="33" t="str">
        <f aca="false">IF(A100="","",D100+E100-F100)</f>
        <v/>
      </c>
      <c r="H100" s="31"/>
      <c r="I100" s="40" t="str">
        <f aca="false">IF(A100="","",IF(G100&lt;0,"Âm kho – kiểm tra",IF(G100&lt;=H100,"Cần nhập thêm","")))</f>
        <v/>
      </c>
      <c r="K100" s="20"/>
      <c r="L100" s="19"/>
      <c r="M100" s="19"/>
      <c r="N100" s="37"/>
      <c r="O100" s="18" t="str">
        <f aca="false">IF(N100="","",IFERROR(INDEX($B$6:$B$105,MATCH(N100,$A$6:$A$105,0)),"Sai mã hàng"))</f>
        <v/>
      </c>
      <c r="P100" s="18" t="str">
        <f aca="false">IF(N100="","",IFERROR(INDEX($C$6:$C$105,MATCH(N100,$A$6:$A$105,0)),""))</f>
        <v/>
      </c>
      <c r="Q100" s="31"/>
      <c r="R100" s="31"/>
      <c r="S100" s="33" t="str">
        <f aca="false">IF(OR(Q100="",R100=""),"",Q100*R100)</f>
        <v/>
      </c>
      <c r="T100" s="19"/>
    </row>
    <row r="101" customFormat="false" ht="15" hidden="false" customHeight="false" outlineLevel="0" collapsed="false">
      <c r="A101" s="37"/>
      <c r="B101" s="19"/>
      <c r="C101" s="19"/>
      <c r="D101" s="31"/>
      <c r="E101" s="33" t="str">
        <f aca="false">IF(A101="","",SUMIFS($Q$6:$Q$1005,$N$6:$N$1005,A101,$M$6:$M$1005,"Nhập"))</f>
        <v/>
      </c>
      <c r="F101" s="33" t="str">
        <f aca="false">IF(A101="","",SUMIFS($Q$6:$Q$1005,$N$6:$N$1005,A101,$M$6:$M$1005,"Xuất"))</f>
        <v/>
      </c>
      <c r="G101" s="33" t="str">
        <f aca="false">IF(A101="","",D101+E101-F101)</f>
        <v/>
      </c>
      <c r="H101" s="31"/>
      <c r="I101" s="40" t="str">
        <f aca="false">IF(A101="","",IF(G101&lt;0,"Âm kho – kiểm tra",IF(G101&lt;=H101,"Cần nhập thêm","")))</f>
        <v/>
      </c>
      <c r="K101" s="20"/>
      <c r="L101" s="19"/>
      <c r="M101" s="19"/>
      <c r="N101" s="37"/>
      <c r="O101" s="18" t="str">
        <f aca="false">IF(N101="","",IFERROR(INDEX($B$6:$B$105,MATCH(N101,$A$6:$A$105,0)),"Sai mã hàng"))</f>
        <v/>
      </c>
      <c r="P101" s="18" t="str">
        <f aca="false">IF(N101="","",IFERROR(INDEX($C$6:$C$105,MATCH(N101,$A$6:$A$105,0)),""))</f>
        <v/>
      </c>
      <c r="Q101" s="31"/>
      <c r="R101" s="31"/>
      <c r="S101" s="33" t="str">
        <f aca="false">IF(OR(Q101="",R101=""),"",Q101*R101)</f>
        <v/>
      </c>
      <c r="T101" s="19"/>
    </row>
    <row r="102" customFormat="false" ht="15" hidden="false" customHeight="false" outlineLevel="0" collapsed="false">
      <c r="A102" s="37"/>
      <c r="B102" s="19"/>
      <c r="C102" s="19"/>
      <c r="D102" s="31"/>
      <c r="E102" s="33" t="str">
        <f aca="false">IF(A102="","",SUMIFS($Q$6:$Q$1005,$N$6:$N$1005,A102,$M$6:$M$1005,"Nhập"))</f>
        <v/>
      </c>
      <c r="F102" s="33" t="str">
        <f aca="false">IF(A102="","",SUMIFS($Q$6:$Q$1005,$N$6:$N$1005,A102,$M$6:$M$1005,"Xuất"))</f>
        <v/>
      </c>
      <c r="G102" s="33" t="str">
        <f aca="false">IF(A102="","",D102+E102-F102)</f>
        <v/>
      </c>
      <c r="H102" s="31"/>
      <c r="I102" s="40" t="str">
        <f aca="false">IF(A102="","",IF(G102&lt;0,"Âm kho – kiểm tra",IF(G102&lt;=H102,"Cần nhập thêm","")))</f>
        <v/>
      </c>
      <c r="K102" s="20"/>
      <c r="L102" s="19"/>
      <c r="M102" s="19"/>
      <c r="N102" s="37"/>
      <c r="O102" s="18" t="str">
        <f aca="false">IF(N102="","",IFERROR(INDEX($B$6:$B$105,MATCH(N102,$A$6:$A$105,0)),"Sai mã hàng"))</f>
        <v/>
      </c>
      <c r="P102" s="18" t="str">
        <f aca="false">IF(N102="","",IFERROR(INDEX($C$6:$C$105,MATCH(N102,$A$6:$A$105,0)),""))</f>
        <v/>
      </c>
      <c r="Q102" s="31"/>
      <c r="R102" s="31"/>
      <c r="S102" s="33" t="str">
        <f aca="false">IF(OR(Q102="",R102=""),"",Q102*R102)</f>
        <v/>
      </c>
      <c r="T102" s="19"/>
    </row>
    <row r="103" customFormat="false" ht="15" hidden="false" customHeight="false" outlineLevel="0" collapsed="false">
      <c r="A103" s="37"/>
      <c r="B103" s="19"/>
      <c r="C103" s="19"/>
      <c r="D103" s="31"/>
      <c r="E103" s="33" t="str">
        <f aca="false">IF(A103="","",SUMIFS($Q$6:$Q$1005,$N$6:$N$1005,A103,$M$6:$M$1005,"Nhập"))</f>
        <v/>
      </c>
      <c r="F103" s="33" t="str">
        <f aca="false">IF(A103="","",SUMIFS($Q$6:$Q$1005,$N$6:$N$1005,A103,$M$6:$M$1005,"Xuất"))</f>
        <v/>
      </c>
      <c r="G103" s="33" t="str">
        <f aca="false">IF(A103="","",D103+E103-F103)</f>
        <v/>
      </c>
      <c r="H103" s="31"/>
      <c r="I103" s="40" t="str">
        <f aca="false">IF(A103="","",IF(G103&lt;0,"Âm kho – kiểm tra",IF(G103&lt;=H103,"Cần nhập thêm","")))</f>
        <v/>
      </c>
      <c r="K103" s="20"/>
      <c r="L103" s="19"/>
      <c r="M103" s="19"/>
      <c r="N103" s="37"/>
      <c r="O103" s="18" t="str">
        <f aca="false">IF(N103="","",IFERROR(INDEX($B$6:$B$105,MATCH(N103,$A$6:$A$105,0)),"Sai mã hàng"))</f>
        <v/>
      </c>
      <c r="P103" s="18" t="str">
        <f aca="false">IF(N103="","",IFERROR(INDEX($C$6:$C$105,MATCH(N103,$A$6:$A$105,0)),""))</f>
        <v/>
      </c>
      <c r="Q103" s="31"/>
      <c r="R103" s="31"/>
      <c r="S103" s="33" t="str">
        <f aca="false">IF(OR(Q103="",R103=""),"",Q103*R103)</f>
        <v/>
      </c>
      <c r="T103" s="19"/>
    </row>
    <row r="104" customFormat="false" ht="15" hidden="false" customHeight="false" outlineLevel="0" collapsed="false">
      <c r="A104" s="37"/>
      <c r="B104" s="19"/>
      <c r="C104" s="19"/>
      <c r="D104" s="31"/>
      <c r="E104" s="33" t="str">
        <f aca="false">IF(A104="","",SUMIFS($Q$6:$Q$1005,$N$6:$N$1005,A104,$M$6:$M$1005,"Nhập"))</f>
        <v/>
      </c>
      <c r="F104" s="33" t="str">
        <f aca="false">IF(A104="","",SUMIFS($Q$6:$Q$1005,$N$6:$N$1005,A104,$M$6:$M$1005,"Xuất"))</f>
        <v/>
      </c>
      <c r="G104" s="33" t="str">
        <f aca="false">IF(A104="","",D104+E104-F104)</f>
        <v/>
      </c>
      <c r="H104" s="31"/>
      <c r="I104" s="40" t="str">
        <f aca="false">IF(A104="","",IF(G104&lt;0,"Âm kho – kiểm tra",IF(G104&lt;=H104,"Cần nhập thêm","")))</f>
        <v/>
      </c>
      <c r="K104" s="20"/>
      <c r="L104" s="19"/>
      <c r="M104" s="19"/>
      <c r="N104" s="37"/>
      <c r="O104" s="18" t="str">
        <f aca="false">IF(N104="","",IFERROR(INDEX($B$6:$B$105,MATCH(N104,$A$6:$A$105,0)),"Sai mã hàng"))</f>
        <v/>
      </c>
      <c r="P104" s="18" t="str">
        <f aca="false">IF(N104="","",IFERROR(INDEX($C$6:$C$105,MATCH(N104,$A$6:$A$105,0)),""))</f>
        <v/>
      </c>
      <c r="Q104" s="31"/>
      <c r="R104" s="31"/>
      <c r="S104" s="33" t="str">
        <f aca="false">IF(OR(Q104="",R104=""),"",Q104*R104)</f>
        <v/>
      </c>
      <c r="T104" s="19"/>
    </row>
    <row r="105" customFormat="false" ht="15" hidden="false" customHeight="false" outlineLevel="0" collapsed="false">
      <c r="A105" s="37"/>
      <c r="B105" s="19"/>
      <c r="C105" s="19"/>
      <c r="D105" s="31"/>
      <c r="E105" s="33" t="str">
        <f aca="false">IF(A105="","",SUMIFS($Q$6:$Q$1005,$N$6:$N$1005,A105,$M$6:$M$1005,"Nhập"))</f>
        <v/>
      </c>
      <c r="F105" s="33" t="str">
        <f aca="false">IF(A105="","",SUMIFS($Q$6:$Q$1005,$N$6:$N$1005,A105,$M$6:$M$1005,"Xuất"))</f>
        <v/>
      </c>
      <c r="G105" s="33" t="str">
        <f aca="false">IF(A105="","",D105+E105-F105)</f>
        <v/>
      </c>
      <c r="H105" s="31"/>
      <c r="I105" s="40" t="str">
        <f aca="false">IF(A105="","",IF(G105&lt;0,"Âm kho – kiểm tra",IF(G105&lt;=H105,"Cần nhập thêm","")))</f>
        <v/>
      </c>
      <c r="K105" s="20"/>
      <c r="L105" s="19"/>
      <c r="M105" s="19"/>
      <c r="N105" s="37"/>
      <c r="O105" s="18" t="str">
        <f aca="false">IF(N105="","",IFERROR(INDEX($B$6:$B$105,MATCH(N105,$A$6:$A$105,0)),"Sai mã hàng"))</f>
        <v/>
      </c>
      <c r="P105" s="18" t="str">
        <f aca="false">IF(N105="","",IFERROR(INDEX($C$6:$C$105,MATCH(N105,$A$6:$A$105,0)),""))</f>
        <v/>
      </c>
      <c r="Q105" s="31"/>
      <c r="R105" s="31"/>
      <c r="S105" s="33" t="str">
        <f aca="false">IF(OR(Q105="",R105=""),"",Q105*R105)</f>
        <v/>
      </c>
      <c r="T105" s="19"/>
    </row>
    <row r="106" customFormat="false" ht="15" hidden="false" customHeight="false" outlineLevel="0" collapsed="false">
      <c r="K106" s="20"/>
      <c r="L106" s="19"/>
      <c r="M106" s="19"/>
      <c r="N106" s="37"/>
      <c r="O106" s="18" t="str">
        <f aca="false">IF(N106="","",IFERROR(INDEX($B$6:$B$105,MATCH(N106,$A$6:$A$105,0)),"Sai mã hàng"))</f>
        <v/>
      </c>
      <c r="P106" s="18" t="str">
        <f aca="false">IF(N106="","",IFERROR(INDEX($C$6:$C$105,MATCH(N106,$A$6:$A$105,0)),""))</f>
        <v/>
      </c>
      <c r="Q106" s="31"/>
      <c r="R106" s="31"/>
      <c r="S106" s="33" t="str">
        <f aca="false">IF(OR(Q106="",R106=""),"",Q106*R106)</f>
        <v/>
      </c>
      <c r="T106" s="19"/>
    </row>
    <row r="107" customFormat="false" ht="15" hidden="false" customHeight="false" outlineLevel="0" collapsed="false">
      <c r="A107" s="27" t="s">
        <v>284</v>
      </c>
      <c r="K107" s="20"/>
      <c r="L107" s="19"/>
      <c r="M107" s="19"/>
      <c r="N107" s="37"/>
      <c r="O107" s="18" t="str">
        <f aca="false">IF(N107="","",IFERROR(INDEX($B$6:$B$105,MATCH(N107,$A$6:$A$105,0)),"Sai mã hàng"))</f>
        <v/>
      </c>
      <c r="P107" s="18" t="str">
        <f aca="false">IF(N107="","",IFERROR(INDEX($C$6:$C$105,MATCH(N107,$A$6:$A$105,0)),""))</f>
        <v/>
      </c>
      <c r="Q107" s="31"/>
      <c r="R107" s="31"/>
      <c r="S107" s="33" t="str">
        <f aca="false">IF(OR(Q107="",R107=""),"",Q107*R107)</f>
        <v/>
      </c>
      <c r="T107" s="19"/>
    </row>
    <row r="108" customFormat="false" ht="15" hidden="false" customHeight="false" outlineLevel="0" collapsed="false">
      <c r="K108" s="20"/>
      <c r="L108" s="19"/>
      <c r="M108" s="19"/>
      <c r="N108" s="37"/>
      <c r="O108" s="18" t="str">
        <f aca="false">IF(N108="","",IFERROR(INDEX($B$6:$B$105,MATCH(N108,$A$6:$A$105,0)),"Sai mã hàng"))</f>
        <v/>
      </c>
      <c r="P108" s="18" t="str">
        <f aca="false">IF(N108="","",IFERROR(INDEX($C$6:$C$105,MATCH(N108,$A$6:$A$105,0)),""))</f>
        <v/>
      </c>
      <c r="Q108" s="31"/>
      <c r="R108" s="31"/>
      <c r="S108" s="33" t="str">
        <f aca="false">IF(OR(Q108="",R108=""),"",Q108*R108)</f>
        <v/>
      </c>
      <c r="T108" s="19"/>
    </row>
    <row r="109" customFormat="false" ht="15" hidden="false" customHeight="false" outlineLevel="0" collapsed="false">
      <c r="K109" s="20"/>
      <c r="L109" s="19"/>
      <c r="M109" s="19"/>
      <c r="N109" s="37"/>
      <c r="O109" s="18" t="str">
        <f aca="false">IF(N109="","",IFERROR(INDEX($B$6:$B$105,MATCH(N109,$A$6:$A$105,0)),"Sai mã hàng"))</f>
        <v/>
      </c>
      <c r="P109" s="18" t="str">
        <f aca="false">IF(N109="","",IFERROR(INDEX($C$6:$C$105,MATCH(N109,$A$6:$A$105,0)),""))</f>
        <v/>
      </c>
      <c r="Q109" s="31"/>
      <c r="R109" s="31"/>
      <c r="S109" s="33" t="str">
        <f aca="false">IF(OR(Q109="",R109=""),"",Q109*R109)</f>
        <v/>
      </c>
      <c r="T109" s="19"/>
    </row>
    <row r="110" customFormat="false" ht="15" hidden="false" customHeight="false" outlineLevel="0" collapsed="false">
      <c r="K110" s="20"/>
      <c r="L110" s="19"/>
      <c r="M110" s="19"/>
      <c r="N110" s="37"/>
      <c r="O110" s="18" t="str">
        <f aca="false">IF(N110="","",IFERROR(INDEX($B$6:$B$105,MATCH(N110,$A$6:$A$105,0)),"Sai mã hàng"))</f>
        <v/>
      </c>
      <c r="P110" s="18" t="str">
        <f aca="false">IF(N110="","",IFERROR(INDEX($C$6:$C$105,MATCH(N110,$A$6:$A$105,0)),""))</f>
        <v/>
      </c>
      <c r="Q110" s="31"/>
      <c r="R110" s="31"/>
      <c r="S110" s="33" t="str">
        <f aca="false">IF(OR(Q110="",R110=""),"",Q110*R110)</f>
        <v/>
      </c>
      <c r="T110" s="19"/>
    </row>
    <row r="111" customFormat="false" ht="15" hidden="false" customHeight="false" outlineLevel="0" collapsed="false">
      <c r="K111" s="20"/>
      <c r="L111" s="19"/>
      <c r="M111" s="19"/>
      <c r="N111" s="37"/>
      <c r="O111" s="18" t="str">
        <f aca="false">IF(N111="","",IFERROR(INDEX($B$6:$B$105,MATCH(N111,$A$6:$A$105,0)),"Sai mã hàng"))</f>
        <v/>
      </c>
      <c r="P111" s="18" t="str">
        <f aca="false">IF(N111="","",IFERROR(INDEX($C$6:$C$105,MATCH(N111,$A$6:$A$105,0)),""))</f>
        <v/>
      </c>
      <c r="Q111" s="31"/>
      <c r="R111" s="31"/>
      <c r="S111" s="33" t="str">
        <f aca="false">IF(OR(Q111="",R111=""),"",Q111*R111)</f>
        <v/>
      </c>
      <c r="T111" s="19"/>
    </row>
    <row r="112" customFormat="false" ht="15" hidden="false" customHeight="false" outlineLevel="0" collapsed="false">
      <c r="K112" s="20"/>
      <c r="L112" s="19"/>
      <c r="M112" s="19"/>
      <c r="N112" s="37"/>
      <c r="O112" s="18" t="str">
        <f aca="false">IF(N112="","",IFERROR(INDEX($B$6:$B$105,MATCH(N112,$A$6:$A$105,0)),"Sai mã hàng"))</f>
        <v/>
      </c>
      <c r="P112" s="18" t="str">
        <f aca="false">IF(N112="","",IFERROR(INDEX($C$6:$C$105,MATCH(N112,$A$6:$A$105,0)),""))</f>
        <v/>
      </c>
      <c r="Q112" s="31"/>
      <c r="R112" s="31"/>
      <c r="S112" s="33" t="str">
        <f aca="false">IF(OR(Q112="",R112=""),"",Q112*R112)</f>
        <v/>
      </c>
      <c r="T112" s="19"/>
    </row>
    <row r="113" customFormat="false" ht="15" hidden="false" customHeight="false" outlineLevel="0" collapsed="false">
      <c r="K113" s="20"/>
      <c r="L113" s="19"/>
      <c r="M113" s="19"/>
      <c r="N113" s="37"/>
      <c r="O113" s="18" t="str">
        <f aca="false">IF(N113="","",IFERROR(INDEX($B$6:$B$105,MATCH(N113,$A$6:$A$105,0)),"Sai mã hàng"))</f>
        <v/>
      </c>
      <c r="P113" s="18" t="str">
        <f aca="false">IF(N113="","",IFERROR(INDEX($C$6:$C$105,MATCH(N113,$A$6:$A$105,0)),""))</f>
        <v/>
      </c>
      <c r="Q113" s="31"/>
      <c r="R113" s="31"/>
      <c r="S113" s="33" t="str">
        <f aca="false">IF(OR(Q113="",R113=""),"",Q113*R113)</f>
        <v/>
      </c>
      <c r="T113" s="19"/>
    </row>
    <row r="114" customFormat="false" ht="15" hidden="false" customHeight="false" outlineLevel="0" collapsed="false">
      <c r="K114" s="20"/>
      <c r="L114" s="19"/>
      <c r="M114" s="19"/>
      <c r="N114" s="37"/>
      <c r="O114" s="18" t="str">
        <f aca="false">IF(N114="","",IFERROR(INDEX($B$6:$B$105,MATCH(N114,$A$6:$A$105,0)),"Sai mã hàng"))</f>
        <v/>
      </c>
      <c r="P114" s="18" t="str">
        <f aca="false">IF(N114="","",IFERROR(INDEX($C$6:$C$105,MATCH(N114,$A$6:$A$105,0)),""))</f>
        <v/>
      </c>
      <c r="Q114" s="31"/>
      <c r="R114" s="31"/>
      <c r="S114" s="33" t="str">
        <f aca="false">IF(OR(Q114="",R114=""),"",Q114*R114)</f>
        <v/>
      </c>
      <c r="T114" s="19"/>
    </row>
    <row r="115" customFormat="false" ht="15" hidden="false" customHeight="false" outlineLevel="0" collapsed="false">
      <c r="K115" s="20"/>
      <c r="L115" s="19"/>
      <c r="M115" s="19"/>
      <c r="N115" s="37"/>
      <c r="O115" s="18" t="str">
        <f aca="false">IF(N115="","",IFERROR(INDEX($B$6:$B$105,MATCH(N115,$A$6:$A$105,0)),"Sai mã hàng"))</f>
        <v/>
      </c>
      <c r="P115" s="18" t="str">
        <f aca="false">IF(N115="","",IFERROR(INDEX($C$6:$C$105,MATCH(N115,$A$6:$A$105,0)),""))</f>
        <v/>
      </c>
      <c r="Q115" s="31"/>
      <c r="R115" s="31"/>
      <c r="S115" s="33" t="str">
        <f aca="false">IF(OR(Q115="",R115=""),"",Q115*R115)</f>
        <v/>
      </c>
      <c r="T115" s="19"/>
    </row>
    <row r="116" customFormat="false" ht="15" hidden="false" customHeight="false" outlineLevel="0" collapsed="false">
      <c r="K116" s="20"/>
      <c r="L116" s="19"/>
      <c r="M116" s="19"/>
      <c r="N116" s="37"/>
      <c r="O116" s="18" t="str">
        <f aca="false">IF(N116="","",IFERROR(INDEX($B$6:$B$105,MATCH(N116,$A$6:$A$105,0)),"Sai mã hàng"))</f>
        <v/>
      </c>
      <c r="P116" s="18" t="str">
        <f aca="false">IF(N116="","",IFERROR(INDEX($C$6:$C$105,MATCH(N116,$A$6:$A$105,0)),""))</f>
        <v/>
      </c>
      <c r="Q116" s="31"/>
      <c r="R116" s="31"/>
      <c r="S116" s="33" t="str">
        <f aca="false">IF(OR(Q116="",R116=""),"",Q116*R116)</f>
        <v/>
      </c>
      <c r="T116" s="19"/>
    </row>
    <row r="117" customFormat="false" ht="15" hidden="false" customHeight="false" outlineLevel="0" collapsed="false">
      <c r="K117" s="20"/>
      <c r="L117" s="19"/>
      <c r="M117" s="19"/>
      <c r="N117" s="37"/>
      <c r="O117" s="18" t="str">
        <f aca="false">IF(N117="","",IFERROR(INDEX($B$6:$B$105,MATCH(N117,$A$6:$A$105,0)),"Sai mã hàng"))</f>
        <v/>
      </c>
      <c r="P117" s="18" t="str">
        <f aca="false">IF(N117="","",IFERROR(INDEX($C$6:$C$105,MATCH(N117,$A$6:$A$105,0)),""))</f>
        <v/>
      </c>
      <c r="Q117" s="31"/>
      <c r="R117" s="31"/>
      <c r="S117" s="33" t="str">
        <f aca="false">IF(OR(Q117="",R117=""),"",Q117*R117)</f>
        <v/>
      </c>
      <c r="T117" s="19"/>
    </row>
    <row r="118" customFormat="false" ht="15" hidden="false" customHeight="false" outlineLevel="0" collapsed="false">
      <c r="K118" s="20"/>
      <c r="L118" s="19"/>
      <c r="M118" s="19"/>
      <c r="N118" s="37"/>
      <c r="O118" s="18" t="str">
        <f aca="false">IF(N118="","",IFERROR(INDEX($B$6:$B$105,MATCH(N118,$A$6:$A$105,0)),"Sai mã hàng"))</f>
        <v/>
      </c>
      <c r="P118" s="18" t="str">
        <f aca="false">IF(N118="","",IFERROR(INDEX($C$6:$C$105,MATCH(N118,$A$6:$A$105,0)),""))</f>
        <v/>
      </c>
      <c r="Q118" s="31"/>
      <c r="R118" s="31"/>
      <c r="S118" s="33" t="str">
        <f aca="false">IF(OR(Q118="",R118=""),"",Q118*R118)</f>
        <v/>
      </c>
      <c r="T118" s="19"/>
    </row>
    <row r="119" customFormat="false" ht="15" hidden="false" customHeight="false" outlineLevel="0" collapsed="false">
      <c r="K119" s="20"/>
      <c r="L119" s="19"/>
      <c r="M119" s="19"/>
      <c r="N119" s="37"/>
      <c r="O119" s="18" t="str">
        <f aca="false">IF(N119="","",IFERROR(INDEX($B$6:$B$105,MATCH(N119,$A$6:$A$105,0)),"Sai mã hàng"))</f>
        <v/>
      </c>
      <c r="P119" s="18" t="str">
        <f aca="false">IF(N119="","",IFERROR(INDEX($C$6:$C$105,MATCH(N119,$A$6:$A$105,0)),""))</f>
        <v/>
      </c>
      <c r="Q119" s="31"/>
      <c r="R119" s="31"/>
      <c r="S119" s="33" t="str">
        <f aca="false">IF(OR(Q119="",R119=""),"",Q119*R119)</f>
        <v/>
      </c>
      <c r="T119" s="19"/>
    </row>
    <row r="120" customFormat="false" ht="15" hidden="false" customHeight="false" outlineLevel="0" collapsed="false">
      <c r="K120" s="20"/>
      <c r="L120" s="19"/>
      <c r="M120" s="19"/>
      <c r="N120" s="37"/>
      <c r="O120" s="18" t="str">
        <f aca="false">IF(N120="","",IFERROR(INDEX($B$6:$B$105,MATCH(N120,$A$6:$A$105,0)),"Sai mã hàng"))</f>
        <v/>
      </c>
      <c r="P120" s="18" t="str">
        <f aca="false">IF(N120="","",IFERROR(INDEX($C$6:$C$105,MATCH(N120,$A$6:$A$105,0)),""))</f>
        <v/>
      </c>
      <c r="Q120" s="31"/>
      <c r="R120" s="31"/>
      <c r="S120" s="33" t="str">
        <f aca="false">IF(OR(Q120="",R120=""),"",Q120*R120)</f>
        <v/>
      </c>
      <c r="T120" s="19"/>
    </row>
    <row r="121" customFormat="false" ht="15" hidden="false" customHeight="false" outlineLevel="0" collapsed="false">
      <c r="K121" s="20"/>
      <c r="L121" s="19"/>
      <c r="M121" s="19"/>
      <c r="N121" s="37"/>
      <c r="O121" s="18" t="str">
        <f aca="false">IF(N121="","",IFERROR(INDEX($B$6:$B$105,MATCH(N121,$A$6:$A$105,0)),"Sai mã hàng"))</f>
        <v/>
      </c>
      <c r="P121" s="18" t="str">
        <f aca="false">IF(N121="","",IFERROR(INDEX($C$6:$C$105,MATCH(N121,$A$6:$A$105,0)),""))</f>
        <v/>
      </c>
      <c r="Q121" s="31"/>
      <c r="R121" s="31"/>
      <c r="S121" s="33" t="str">
        <f aca="false">IF(OR(Q121="",R121=""),"",Q121*R121)</f>
        <v/>
      </c>
      <c r="T121" s="19"/>
    </row>
    <row r="122" customFormat="false" ht="15" hidden="false" customHeight="false" outlineLevel="0" collapsed="false">
      <c r="K122" s="20"/>
      <c r="L122" s="19"/>
      <c r="M122" s="19"/>
      <c r="N122" s="37"/>
      <c r="O122" s="18" t="str">
        <f aca="false">IF(N122="","",IFERROR(INDEX($B$6:$B$105,MATCH(N122,$A$6:$A$105,0)),"Sai mã hàng"))</f>
        <v/>
      </c>
      <c r="P122" s="18" t="str">
        <f aca="false">IF(N122="","",IFERROR(INDEX($C$6:$C$105,MATCH(N122,$A$6:$A$105,0)),""))</f>
        <v/>
      </c>
      <c r="Q122" s="31"/>
      <c r="R122" s="31"/>
      <c r="S122" s="33" t="str">
        <f aca="false">IF(OR(Q122="",R122=""),"",Q122*R122)</f>
        <v/>
      </c>
      <c r="T122" s="19"/>
    </row>
    <row r="123" customFormat="false" ht="15" hidden="false" customHeight="false" outlineLevel="0" collapsed="false">
      <c r="K123" s="20"/>
      <c r="L123" s="19"/>
      <c r="M123" s="19"/>
      <c r="N123" s="37"/>
      <c r="O123" s="18" t="str">
        <f aca="false">IF(N123="","",IFERROR(INDEX($B$6:$B$105,MATCH(N123,$A$6:$A$105,0)),"Sai mã hàng"))</f>
        <v/>
      </c>
      <c r="P123" s="18" t="str">
        <f aca="false">IF(N123="","",IFERROR(INDEX($C$6:$C$105,MATCH(N123,$A$6:$A$105,0)),""))</f>
        <v/>
      </c>
      <c r="Q123" s="31"/>
      <c r="R123" s="31"/>
      <c r="S123" s="33" t="str">
        <f aca="false">IF(OR(Q123="",R123=""),"",Q123*R123)</f>
        <v/>
      </c>
      <c r="T123" s="19"/>
    </row>
    <row r="124" customFormat="false" ht="15" hidden="false" customHeight="false" outlineLevel="0" collapsed="false">
      <c r="K124" s="20"/>
      <c r="L124" s="19"/>
      <c r="M124" s="19"/>
      <c r="N124" s="37"/>
      <c r="O124" s="18" t="str">
        <f aca="false">IF(N124="","",IFERROR(INDEX($B$6:$B$105,MATCH(N124,$A$6:$A$105,0)),"Sai mã hàng"))</f>
        <v/>
      </c>
      <c r="P124" s="18" t="str">
        <f aca="false">IF(N124="","",IFERROR(INDEX($C$6:$C$105,MATCH(N124,$A$6:$A$105,0)),""))</f>
        <v/>
      </c>
      <c r="Q124" s="31"/>
      <c r="R124" s="31"/>
      <c r="S124" s="33" t="str">
        <f aca="false">IF(OR(Q124="",R124=""),"",Q124*R124)</f>
        <v/>
      </c>
      <c r="T124" s="19"/>
    </row>
    <row r="125" customFormat="false" ht="15" hidden="false" customHeight="false" outlineLevel="0" collapsed="false">
      <c r="K125" s="20"/>
      <c r="L125" s="19"/>
      <c r="M125" s="19"/>
      <c r="N125" s="37"/>
      <c r="O125" s="18" t="str">
        <f aca="false">IF(N125="","",IFERROR(INDEX($B$6:$B$105,MATCH(N125,$A$6:$A$105,0)),"Sai mã hàng"))</f>
        <v/>
      </c>
      <c r="P125" s="18" t="str">
        <f aca="false">IF(N125="","",IFERROR(INDEX($C$6:$C$105,MATCH(N125,$A$6:$A$105,0)),""))</f>
        <v/>
      </c>
      <c r="Q125" s="31"/>
      <c r="R125" s="31"/>
      <c r="S125" s="33" t="str">
        <f aca="false">IF(OR(Q125="",R125=""),"",Q125*R125)</f>
        <v/>
      </c>
      <c r="T125" s="19"/>
    </row>
    <row r="126" customFormat="false" ht="15" hidden="false" customHeight="false" outlineLevel="0" collapsed="false">
      <c r="K126" s="20"/>
      <c r="L126" s="19"/>
      <c r="M126" s="19"/>
      <c r="N126" s="37"/>
      <c r="O126" s="18" t="str">
        <f aca="false">IF(N126="","",IFERROR(INDEX($B$6:$B$105,MATCH(N126,$A$6:$A$105,0)),"Sai mã hàng"))</f>
        <v/>
      </c>
      <c r="P126" s="18" t="str">
        <f aca="false">IF(N126="","",IFERROR(INDEX($C$6:$C$105,MATCH(N126,$A$6:$A$105,0)),""))</f>
        <v/>
      </c>
      <c r="Q126" s="31"/>
      <c r="R126" s="31"/>
      <c r="S126" s="33" t="str">
        <f aca="false">IF(OR(Q126="",R126=""),"",Q126*R126)</f>
        <v/>
      </c>
      <c r="T126" s="19"/>
    </row>
    <row r="127" customFormat="false" ht="15" hidden="false" customHeight="false" outlineLevel="0" collapsed="false">
      <c r="K127" s="20"/>
      <c r="L127" s="19"/>
      <c r="M127" s="19"/>
      <c r="N127" s="37"/>
      <c r="O127" s="18" t="str">
        <f aca="false">IF(N127="","",IFERROR(INDEX($B$6:$B$105,MATCH(N127,$A$6:$A$105,0)),"Sai mã hàng"))</f>
        <v/>
      </c>
      <c r="P127" s="18" t="str">
        <f aca="false">IF(N127="","",IFERROR(INDEX($C$6:$C$105,MATCH(N127,$A$6:$A$105,0)),""))</f>
        <v/>
      </c>
      <c r="Q127" s="31"/>
      <c r="R127" s="31"/>
      <c r="S127" s="33" t="str">
        <f aca="false">IF(OR(Q127="",R127=""),"",Q127*R127)</f>
        <v/>
      </c>
      <c r="T127" s="19"/>
    </row>
    <row r="128" customFormat="false" ht="15" hidden="false" customHeight="false" outlineLevel="0" collapsed="false">
      <c r="K128" s="20"/>
      <c r="L128" s="19"/>
      <c r="M128" s="19"/>
      <c r="N128" s="37"/>
      <c r="O128" s="18" t="str">
        <f aca="false">IF(N128="","",IFERROR(INDEX($B$6:$B$105,MATCH(N128,$A$6:$A$105,0)),"Sai mã hàng"))</f>
        <v/>
      </c>
      <c r="P128" s="18" t="str">
        <f aca="false">IF(N128="","",IFERROR(INDEX($C$6:$C$105,MATCH(N128,$A$6:$A$105,0)),""))</f>
        <v/>
      </c>
      <c r="Q128" s="31"/>
      <c r="R128" s="31"/>
      <c r="S128" s="33" t="str">
        <f aca="false">IF(OR(Q128="",R128=""),"",Q128*R128)</f>
        <v/>
      </c>
      <c r="T128" s="19"/>
    </row>
    <row r="129" customFormat="false" ht="15" hidden="false" customHeight="false" outlineLevel="0" collapsed="false">
      <c r="K129" s="20"/>
      <c r="L129" s="19"/>
      <c r="M129" s="19"/>
      <c r="N129" s="37"/>
      <c r="O129" s="18" t="str">
        <f aca="false">IF(N129="","",IFERROR(INDEX($B$6:$B$105,MATCH(N129,$A$6:$A$105,0)),"Sai mã hàng"))</f>
        <v/>
      </c>
      <c r="P129" s="18" t="str">
        <f aca="false">IF(N129="","",IFERROR(INDEX($C$6:$C$105,MATCH(N129,$A$6:$A$105,0)),""))</f>
        <v/>
      </c>
      <c r="Q129" s="31"/>
      <c r="R129" s="31"/>
      <c r="S129" s="33" t="str">
        <f aca="false">IF(OR(Q129="",R129=""),"",Q129*R129)</f>
        <v/>
      </c>
      <c r="T129" s="19"/>
    </row>
    <row r="130" customFormat="false" ht="15" hidden="false" customHeight="false" outlineLevel="0" collapsed="false">
      <c r="K130" s="20"/>
      <c r="L130" s="19"/>
      <c r="M130" s="19"/>
      <c r="N130" s="37"/>
      <c r="O130" s="18" t="str">
        <f aca="false">IF(N130="","",IFERROR(INDEX($B$6:$B$105,MATCH(N130,$A$6:$A$105,0)),"Sai mã hàng"))</f>
        <v/>
      </c>
      <c r="P130" s="18" t="str">
        <f aca="false">IF(N130="","",IFERROR(INDEX($C$6:$C$105,MATCH(N130,$A$6:$A$105,0)),""))</f>
        <v/>
      </c>
      <c r="Q130" s="31"/>
      <c r="R130" s="31"/>
      <c r="S130" s="33" t="str">
        <f aca="false">IF(OR(Q130="",R130=""),"",Q130*R130)</f>
        <v/>
      </c>
      <c r="T130" s="19"/>
    </row>
    <row r="131" customFormat="false" ht="15" hidden="false" customHeight="false" outlineLevel="0" collapsed="false">
      <c r="K131" s="20"/>
      <c r="L131" s="19"/>
      <c r="M131" s="19"/>
      <c r="N131" s="37"/>
      <c r="O131" s="18" t="str">
        <f aca="false">IF(N131="","",IFERROR(INDEX($B$6:$B$105,MATCH(N131,$A$6:$A$105,0)),"Sai mã hàng"))</f>
        <v/>
      </c>
      <c r="P131" s="18" t="str">
        <f aca="false">IF(N131="","",IFERROR(INDEX($C$6:$C$105,MATCH(N131,$A$6:$A$105,0)),""))</f>
        <v/>
      </c>
      <c r="Q131" s="31"/>
      <c r="R131" s="31"/>
      <c r="S131" s="33" t="str">
        <f aca="false">IF(OR(Q131="",R131=""),"",Q131*R131)</f>
        <v/>
      </c>
      <c r="T131" s="19"/>
    </row>
    <row r="132" customFormat="false" ht="15" hidden="false" customHeight="false" outlineLevel="0" collapsed="false">
      <c r="K132" s="20"/>
      <c r="L132" s="19"/>
      <c r="M132" s="19"/>
      <c r="N132" s="37"/>
      <c r="O132" s="18" t="str">
        <f aca="false">IF(N132="","",IFERROR(INDEX($B$6:$B$105,MATCH(N132,$A$6:$A$105,0)),"Sai mã hàng"))</f>
        <v/>
      </c>
      <c r="P132" s="18" t="str">
        <f aca="false">IF(N132="","",IFERROR(INDEX($C$6:$C$105,MATCH(N132,$A$6:$A$105,0)),""))</f>
        <v/>
      </c>
      <c r="Q132" s="31"/>
      <c r="R132" s="31"/>
      <c r="S132" s="33" t="str">
        <f aca="false">IF(OR(Q132="",R132=""),"",Q132*R132)</f>
        <v/>
      </c>
      <c r="T132" s="19"/>
    </row>
    <row r="133" customFormat="false" ht="15" hidden="false" customHeight="false" outlineLevel="0" collapsed="false">
      <c r="K133" s="20"/>
      <c r="L133" s="19"/>
      <c r="M133" s="19"/>
      <c r="N133" s="37"/>
      <c r="O133" s="18" t="str">
        <f aca="false">IF(N133="","",IFERROR(INDEX($B$6:$B$105,MATCH(N133,$A$6:$A$105,0)),"Sai mã hàng"))</f>
        <v/>
      </c>
      <c r="P133" s="18" t="str">
        <f aca="false">IF(N133="","",IFERROR(INDEX($C$6:$C$105,MATCH(N133,$A$6:$A$105,0)),""))</f>
        <v/>
      </c>
      <c r="Q133" s="31"/>
      <c r="R133" s="31"/>
      <c r="S133" s="33" t="str">
        <f aca="false">IF(OR(Q133="",R133=""),"",Q133*R133)</f>
        <v/>
      </c>
      <c r="T133" s="19"/>
    </row>
    <row r="134" customFormat="false" ht="15" hidden="false" customHeight="false" outlineLevel="0" collapsed="false">
      <c r="K134" s="20"/>
      <c r="L134" s="19"/>
      <c r="M134" s="19"/>
      <c r="N134" s="37"/>
      <c r="O134" s="18" t="str">
        <f aca="false">IF(N134="","",IFERROR(INDEX($B$6:$B$105,MATCH(N134,$A$6:$A$105,0)),"Sai mã hàng"))</f>
        <v/>
      </c>
      <c r="P134" s="18" t="str">
        <f aca="false">IF(N134="","",IFERROR(INDEX($C$6:$C$105,MATCH(N134,$A$6:$A$105,0)),""))</f>
        <v/>
      </c>
      <c r="Q134" s="31"/>
      <c r="R134" s="31"/>
      <c r="S134" s="33" t="str">
        <f aca="false">IF(OR(Q134="",R134=""),"",Q134*R134)</f>
        <v/>
      </c>
      <c r="T134" s="19"/>
    </row>
    <row r="135" customFormat="false" ht="15" hidden="false" customHeight="false" outlineLevel="0" collapsed="false">
      <c r="K135" s="20"/>
      <c r="L135" s="19"/>
      <c r="M135" s="19"/>
      <c r="N135" s="37"/>
      <c r="O135" s="18" t="str">
        <f aca="false">IF(N135="","",IFERROR(INDEX($B$6:$B$105,MATCH(N135,$A$6:$A$105,0)),"Sai mã hàng"))</f>
        <v/>
      </c>
      <c r="P135" s="18" t="str">
        <f aca="false">IF(N135="","",IFERROR(INDEX($C$6:$C$105,MATCH(N135,$A$6:$A$105,0)),""))</f>
        <v/>
      </c>
      <c r="Q135" s="31"/>
      <c r="R135" s="31"/>
      <c r="S135" s="33" t="str">
        <f aca="false">IF(OR(Q135="",R135=""),"",Q135*R135)</f>
        <v/>
      </c>
      <c r="T135" s="19"/>
    </row>
    <row r="136" customFormat="false" ht="15" hidden="false" customHeight="false" outlineLevel="0" collapsed="false">
      <c r="K136" s="20"/>
      <c r="L136" s="19"/>
      <c r="M136" s="19"/>
      <c r="N136" s="37"/>
      <c r="O136" s="18" t="str">
        <f aca="false">IF(N136="","",IFERROR(INDEX($B$6:$B$105,MATCH(N136,$A$6:$A$105,0)),"Sai mã hàng"))</f>
        <v/>
      </c>
      <c r="P136" s="18" t="str">
        <f aca="false">IF(N136="","",IFERROR(INDEX($C$6:$C$105,MATCH(N136,$A$6:$A$105,0)),""))</f>
        <v/>
      </c>
      <c r="Q136" s="31"/>
      <c r="R136" s="31"/>
      <c r="S136" s="33" t="str">
        <f aca="false">IF(OR(Q136="",R136=""),"",Q136*R136)</f>
        <v/>
      </c>
      <c r="T136" s="19"/>
    </row>
    <row r="137" customFormat="false" ht="15" hidden="false" customHeight="false" outlineLevel="0" collapsed="false">
      <c r="K137" s="20"/>
      <c r="L137" s="19"/>
      <c r="M137" s="19"/>
      <c r="N137" s="37"/>
      <c r="O137" s="18" t="str">
        <f aca="false">IF(N137="","",IFERROR(INDEX($B$6:$B$105,MATCH(N137,$A$6:$A$105,0)),"Sai mã hàng"))</f>
        <v/>
      </c>
      <c r="P137" s="18" t="str">
        <f aca="false">IF(N137="","",IFERROR(INDEX($C$6:$C$105,MATCH(N137,$A$6:$A$105,0)),""))</f>
        <v/>
      </c>
      <c r="Q137" s="31"/>
      <c r="R137" s="31"/>
      <c r="S137" s="33" t="str">
        <f aca="false">IF(OR(Q137="",R137=""),"",Q137*R137)</f>
        <v/>
      </c>
      <c r="T137" s="19"/>
    </row>
    <row r="138" customFormat="false" ht="15" hidden="false" customHeight="false" outlineLevel="0" collapsed="false">
      <c r="K138" s="20"/>
      <c r="L138" s="19"/>
      <c r="M138" s="19"/>
      <c r="N138" s="37"/>
      <c r="O138" s="18" t="str">
        <f aca="false">IF(N138="","",IFERROR(INDEX($B$6:$B$105,MATCH(N138,$A$6:$A$105,0)),"Sai mã hàng"))</f>
        <v/>
      </c>
      <c r="P138" s="18" t="str">
        <f aca="false">IF(N138="","",IFERROR(INDEX($C$6:$C$105,MATCH(N138,$A$6:$A$105,0)),""))</f>
        <v/>
      </c>
      <c r="Q138" s="31"/>
      <c r="R138" s="31"/>
      <c r="S138" s="33" t="str">
        <f aca="false">IF(OR(Q138="",R138=""),"",Q138*R138)</f>
        <v/>
      </c>
      <c r="T138" s="19"/>
    </row>
    <row r="139" customFormat="false" ht="15" hidden="false" customHeight="false" outlineLevel="0" collapsed="false">
      <c r="K139" s="20"/>
      <c r="L139" s="19"/>
      <c r="M139" s="19"/>
      <c r="N139" s="37"/>
      <c r="O139" s="18" t="str">
        <f aca="false">IF(N139="","",IFERROR(INDEX($B$6:$B$105,MATCH(N139,$A$6:$A$105,0)),"Sai mã hàng"))</f>
        <v/>
      </c>
      <c r="P139" s="18" t="str">
        <f aca="false">IF(N139="","",IFERROR(INDEX($C$6:$C$105,MATCH(N139,$A$6:$A$105,0)),""))</f>
        <v/>
      </c>
      <c r="Q139" s="31"/>
      <c r="R139" s="31"/>
      <c r="S139" s="33" t="str">
        <f aca="false">IF(OR(Q139="",R139=""),"",Q139*R139)</f>
        <v/>
      </c>
      <c r="T139" s="19"/>
    </row>
    <row r="140" customFormat="false" ht="15" hidden="false" customHeight="false" outlineLevel="0" collapsed="false">
      <c r="K140" s="20"/>
      <c r="L140" s="19"/>
      <c r="M140" s="19"/>
      <c r="N140" s="37"/>
      <c r="O140" s="18" t="str">
        <f aca="false">IF(N140="","",IFERROR(INDEX($B$6:$B$105,MATCH(N140,$A$6:$A$105,0)),"Sai mã hàng"))</f>
        <v/>
      </c>
      <c r="P140" s="18" t="str">
        <f aca="false">IF(N140="","",IFERROR(INDEX($C$6:$C$105,MATCH(N140,$A$6:$A$105,0)),""))</f>
        <v/>
      </c>
      <c r="Q140" s="31"/>
      <c r="R140" s="31"/>
      <c r="S140" s="33" t="str">
        <f aca="false">IF(OR(Q140="",R140=""),"",Q140*R140)</f>
        <v/>
      </c>
      <c r="T140" s="19"/>
    </row>
    <row r="141" customFormat="false" ht="15" hidden="false" customHeight="false" outlineLevel="0" collapsed="false">
      <c r="K141" s="20"/>
      <c r="L141" s="19"/>
      <c r="M141" s="19"/>
      <c r="N141" s="37"/>
      <c r="O141" s="18" t="str">
        <f aca="false">IF(N141="","",IFERROR(INDEX($B$6:$B$105,MATCH(N141,$A$6:$A$105,0)),"Sai mã hàng"))</f>
        <v/>
      </c>
      <c r="P141" s="18" t="str">
        <f aca="false">IF(N141="","",IFERROR(INDEX($C$6:$C$105,MATCH(N141,$A$6:$A$105,0)),""))</f>
        <v/>
      </c>
      <c r="Q141" s="31"/>
      <c r="R141" s="31"/>
      <c r="S141" s="33" t="str">
        <f aca="false">IF(OR(Q141="",R141=""),"",Q141*R141)</f>
        <v/>
      </c>
      <c r="T141" s="19"/>
    </row>
    <row r="142" customFormat="false" ht="15" hidden="false" customHeight="false" outlineLevel="0" collapsed="false">
      <c r="K142" s="20"/>
      <c r="L142" s="19"/>
      <c r="M142" s="19"/>
      <c r="N142" s="37"/>
      <c r="O142" s="18" t="str">
        <f aca="false">IF(N142="","",IFERROR(INDEX($B$6:$B$105,MATCH(N142,$A$6:$A$105,0)),"Sai mã hàng"))</f>
        <v/>
      </c>
      <c r="P142" s="18" t="str">
        <f aca="false">IF(N142="","",IFERROR(INDEX($C$6:$C$105,MATCH(N142,$A$6:$A$105,0)),""))</f>
        <v/>
      </c>
      <c r="Q142" s="31"/>
      <c r="R142" s="31"/>
      <c r="S142" s="33" t="str">
        <f aca="false">IF(OR(Q142="",R142=""),"",Q142*R142)</f>
        <v/>
      </c>
      <c r="T142" s="19"/>
    </row>
    <row r="143" customFormat="false" ht="15" hidden="false" customHeight="false" outlineLevel="0" collapsed="false">
      <c r="K143" s="20"/>
      <c r="L143" s="19"/>
      <c r="M143" s="19"/>
      <c r="N143" s="37"/>
      <c r="O143" s="18" t="str">
        <f aca="false">IF(N143="","",IFERROR(INDEX($B$6:$B$105,MATCH(N143,$A$6:$A$105,0)),"Sai mã hàng"))</f>
        <v/>
      </c>
      <c r="P143" s="18" t="str">
        <f aca="false">IF(N143="","",IFERROR(INDEX($C$6:$C$105,MATCH(N143,$A$6:$A$105,0)),""))</f>
        <v/>
      </c>
      <c r="Q143" s="31"/>
      <c r="R143" s="31"/>
      <c r="S143" s="33" t="str">
        <f aca="false">IF(OR(Q143="",R143=""),"",Q143*R143)</f>
        <v/>
      </c>
      <c r="T143" s="19"/>
    </row>
    <row r="144" customFormat="false" ht="15" hidden="false" customHeight="false" outlineLevel="0" collapsed="false">
      <c r="K144" s="20"/>
      <c r="L144" s="19"/>
      <c r="M144" s="19"/>
      <c r="N144" s="37"/>
      <c r="O144" s="18" t="str">
        <f aca="false">IF(N144="","",IFERROR(INDEX($B$6:$B$105,MATCH(N144,$A$6:$A$105,0)),"Sai mã hàng"))</f>
        <v/>
      </c>
      <c r="P144" s="18" t="str">
        <f aca="false">IF(N144="","",IFERROR(INDEX($C$6:$C$105,MATCH(N144,$A$6:$A$105,0)),""))</f>
        <v/>
      </c>
      <c r="Q144" s="31"/>
      <c r="R144" s="31"/>
      <c r="S144" s="33" t="str">
        <f aca="false">IF(OR(Q144="",R144=""),"",Q144*R144)</f>
        <v/>
      </c>
      <c r="T144" s="19"/>
    </row>
    <row r="145" customFormat="false" ht="15" hidden="false" customHeight="false" outlineLevel="0" collapsed="false">
      <c r="K145" s="20"/>
      <c r="L145" s="19"/>
      <c r="M145" s="19"/>
      <c r="N145" s="37"/>
      <c r="O145" s="18" t="str">
        <f aca="false">IF(N145="","",IFERROR(INDEX($B$6:$B$105,MATCH(N145,$A$6:$A$105,0)),"Sai mã hàng"))</f>
        <v/>
      </c>
      <c r="P145" s="18" t="str">
        <f aca="false">IF(N145="","",IFERROR(INDEX($C$6:$C$105,MATCH(N145,$A$6:$A$105,0)),""))</f>
        <v/>
      </c>
      <c r="Q145" s="31"/>
      <c r="R145" s="31"/>
      <c r="S145" s="33" t="str">
        <f aca="false">IF(OR(Q145="",R145=""),"",Q145*R145)</f>
        <v/>
      </c>
      <c r="T145" s="19"/>
    </row>
    <row r="146" customFormat="false" ht="15" hidden="false" customHeight="false" outlineLevel="0" collapsed="false">
      <c r="K146" s="20"/>
      <c r="L146" s="19"/>
      <c r="M146" s="19"/>
      <c r="N146" s="37"/>
      <c r="O146" s="18" t="str">
        <f aca="false">IF(N146="","",IFERROR(INDEX($B$6:$B$105,MATCH(N146,$A$6:$A$105,0)),"Sai mã hàng"))</f>
        <v/>
      </c>
      <c r="P146" s="18" t="str">
        <f aca="false">IF(N146="","",IFERROR(INDEX($C$6:$C$105,MATCH(N146,$A$6:$A$105,0)),""))</f>
        <v/>
      </c>
      <c r="Q146" s="31"/>
      <c r="R146" s="31"/>
      <c r="S146" s="33" t="str">
        <f aca="false">IF(OR(Q146="",R146=""),"",Q146*R146)</f>
        <v/>
      </c>
      <c r="T146" s="19"/>
    </row>
    <row r="147" customFormat="false" ht="15" hidden="false" customHeight="false" outlineLevel="0" collapsed="false">
      <c r="K147" s="20"/>
      <c r="L147" s="19"/>
      <c r="M147" s="19"/>
      <c r="N147" s="37"/>
      <c r="O147" s="18" t="str">
        <f aca="false">IF(N147="","",IFERROR(INDEX($B$6:$B$105,MATCH(N147,$A$6:$A$105,0)),"Sai mã hàng"))</f>
        <v/>
      </c>
      <c r="P147" s="18" t="str">
        <f aca="false">IF(N147="","",IFERROR(INDEX($C$6:$C$105,MATCH(N147,$A$6:$A$105,0)),""))</f>
        <v/>
      </c>
      <c r="Q147" s="31"/>
      <c r="R147" s="31"/>
      <c r="S147" s="33" t="str">
        <f aca="false">IF(OR(Q147="",R147=""),"",Q147*R147)</f>
        <v/>
      </c>
      <c r="T147" s="19"/>
    </row>
    <row r="148" customFormat="false" ht="15" hidden="false" customHeight="false" outlineLevel="0" collapsed="false">
      <c r="K148" s="20"/>
      <c r="L148" s="19"/>
      <c r="M148" s="19"/>
      <c r="N148" s="37"/>
      <c r="O148" s="18" t="str">
        <f aca="false">IF(N148="","",IFERROR(INDEX($B$6:$B$105,MATCH(N148,$A$6:$A$105,0)),"Sai mã hàng"))</f>
        <v/>
      </c>
      <c r="P148" s="18" t="str">
        <f aca="false">IF(N148="","",IFERROR(INDEX($C$6:$C$105,MATCH(N148,$A$6:$A$105,0)),""))</f>
        <v/>
      </c>
      <c r="Q148" s="31"/>
      <c r="R148" s="31"/>
      <c r="S148" s="33" t="str">
        <f aca="false">IF(OR(Q148="",R148=""),"",Q148*R148)</f>
        <v/>
      </c>
      <c r="T148" s="19"/>
    </row>
    <row r="149" customFormat="false" ht="15" hidden="false" customHeight="false" outlineLevel="0" collapsed="false">
      <c r="K149" s="20"/>
      <c r="L149" s="19"/>
      <c r="M149" s="19"/>
      <c r="N149" s="37"/>
      <c r="O149" s="18" t="str">
        <f aca="false">IF(N149="","",IFERROR(INDEX($B$6:$B$105,MATCH(N149,$A$6:$A$105,0)),"Sai mã hàng"))</f>
        <v/>
      </c>
      <c r="P149" s="18" t="str">
        <f aca="false">IF(N149="","",IFERROR(INDEX($C$6:$C$105,MATCH(N149,$A$6:$A$105,0)),""))</f>
        <v/>
      </c>
      <c r="Q149" s="31"/>
      <c r="R149" s="31"/>
      <c r="S149" s="33" t="str">
        <f aca="false">IF(OR(Q149="",R149=""),"",Q149*R149)</f>
        <v/>
      </c>
      <c r="T149" s="19"/>
    </row>
    <row r="150" customFormat="false" ht="15" hidden="false" customHeight="false" outlineLevel="0" collapsed="false">
      <c r="K150" s="20"/>
      <c r="L150" s="19"/>
      <c r="M150" s="19"/>
      <c r="N150" s="37"/>
      <c r="O150" s="18" t="str">
        <f aca="false">IF(N150="","",IFERROR(INDEX($B$6:$B$105,MATCH(N150,$A$6:$A$105,0)),"Sai mã hàng"))</f>
        <v/>
      </c>
      <c r="P150" s="18" t="str">
        <f aca="false">IF(N150="","",IFERROR(INDEX($C$6:$C$105,MATCH(N150,$A$6:$A$105,0)),""))</f>
        <v/>
      </c>
      <c r="Q150" s="31"/>
      <c r="R150" s="31"/>
      <c r="S150" s="33" t="str">
        <f aca="false">IF(OR(Q150="",R150=""),"",Q150*R150)</f>
        <v/>
      </c>
      <c r="T150" s="19"/>
    </row>
    <row r="151" customFormat="false" ht="15" hidden="false" customHeight="false" outlineLevel="0" collapsed="false">
      <c r="K151" s="20"/>
      <c r="L151" s="19"/>
      <c r="M151" s="19"/>
      <c r="N151" s="37"/>
      <c r="O151" s="18" t="str">
        <f aca="false">IF(N151="","",IFERROR(INDEX($B$6:$B$105,MATCH(N151,$A$6:$A$105,0)),"Sai mã hàng"))</f>
        <v/>
      </c>
      <c r="P151" s="18" t="str">
        <f aca="false">IF(N151="","",IFERROR(INDEX($C$6:$C$105,MATCH(N151,$A$6:$A$105,0)),""))</f>
        <v/>
      </c>
      <c r="Q151" s="31"/>
      <c r="R151" s="31"/>
      <c r="S151" s="33" t="str">
        <f aca="false">IF(OR(Q151="",R151=""),"",Q151*R151)</f>
        <v/>
      </c>
      <c r="T151" s="19"/>
    </row>
    <row r="152" customFormat="false" ht="15" hidden="false" customHeight="false" outlineLevel="0" collapsed="false">
      <c r="K152" s="20"/>
      <c r="L152" s="19"/>
      <c r="M152" s="19"/>
      <c r="N152" s="37"/>
      <c r="O152" s="18" t="str">
        <f aca="false">IF(N152="","",IFERROR(INDEX($B$6:$B$105,MATCH(N152,$A$6:$A$105,0)),"Sai mã hàng"))</f>
        <v/>
      </c>
      <c r="P152" s="18" t="str">
        <f aca="false">IF(N152="","",IFERROR(INDEX($C$6:$C$105,MATCH(N152,$A$6:$A$105,0)),""))</f>
        <v/>
      </c>
      <c r="Q152" s="31"/>
      <c r="R152" s="31"/>
      <c r="S152" s="33" t="str">
        <f aca="false">IF(OR(Q152="",R152=""),"",Q152*R152)</f>
        <v/>
      </c>
      <c r="T152" s="19"/>
    </row>
    <row r="153" customFormat="false" ht="15" hidden="false" customHeight="false" outlineLevel="0" collapsed="false">
      <c r="K153" s="20"/>
      <c r="L153" s="19"/>
      <c r="M153" s="19"/>
      <c r="N153" s="37"/>
      <c r="O153" s="18" t="str">
        <f aca="false">IF(N153="","",IFERROR(INDEX($B$6:$B$105,MATCH(N153,$A$6:$A$105,0)),"Sai mã hàng"))</f>
        <v/>
      </c>
      <c r="P153" s="18" t="str">
        <f aca="false">IF(N153="","",IFERROR(INDEX($C$6:$C$105,MATCH(N153,$A$6:$A$105,0)),""))</f>
        <v/>
      </c>
      <c r="Q153" s="31"/>
      <c r="R153" s="31"/>
      <c r="S153" s="33" t="str">
        <f aca="false">IF(OR(Q153="",R153=""),"",Q153*R153)</f>
        <v/>
      </c>
      <c r="T153" s="19"/>
    </row>
    <row r="154" customFormat="false" ht="15" hidden="false" customHeight="false" outlineLevel="0" collapsed="false">
      <c r="K154" s="20"/>
      <c r="L154" s="19"/>
      <c r="M154" s="19"/>
      <c r="N154" s="37"/>
      <c r="O154" s="18" t="str">
        <f aca="false">IF(N154="","",IFERROR(INDEX($B$6:$B$105,MATCH(N154,$A$6:$A$105,0)),"Sai mã hàng"))</f>
        <v/>
      </c>
      <c r="P154" s="18" t="str">
        <f aca="false">IF(N154="","",IFERROR(INDEX($C$6:$C$105,MATCH(N154,$A$6:$A$105,0)),""))</f>
        <v/>
      </c>
      <c r="Q154" s="31"/>
      <c r="R154" s="31"/>
      <c r="S154" s="33" t="str">
        <f aca="false">IF(OR(Q154="",R154=""),"",Q154*R154)</f>
        <v/>
      </c>
      <c r="T154" s="19"/>
    </row>
    <row r="155" customFormat="false" ht="15" hidden="false" customHeight="false" outlineLevel="0" collapsed="false">
      <c r="K155" s="20"/>
      <c r="L155" s="19"/>
      <c r="M155" s="19"/>
      <c r="N155" s="37"/>
      <c r="O155" s="18" t="str">
        <f aca="false">IF(N155="","",IFERROR(INDEX($B$6:$B$105,MATCH(N155,$A$6:$A$105,0)),"Sai mã hàng"))</f>
        <v/>
      </c>
      <c r="P155" s="18" t="str">
        <f aca="false">IF(N155="","",IFERROR(INDEX($C$6:$C$105,MATCH(N155,$A$6:$A$105,0)),""))</f>
        <v/>
      </c>
      <c r="Q155" s="31"/>
      <c r="R155" s="31"/>
      <c r="S155" s="33" t="str">
        <f aca="false">IF(OR(Q155="",R155=""),"",Q155*R155)</f>
        <v/>
      </c>
      <c r="T155" s="19"/>
    </row>
    <row r="156" customFormat="false" ht="15" hidden="false" customHeight="false" outlineLevel="0" collapsed="false">
      <c r="K156" s="20"/>
      <c r="L156" s="19"/>
      <c r="M156" s="19"/>
      <c r="N156" s="37"/>
      <c r="O156" s="18" t="str">
        <f aca="false">IF(N156="","",IFERROR(INDEX($B$6:$B$105,MATCH(N156,$A$6:$A$105,0)),"Sai mã hàng"))</f>
        <v/>
      </c>
      <c r="P156" s="18" t="str">
        <f aca="false">IF(N156="","",IFERROR(INDEX($C$6:$C$105,MATCH(N156,$A$6:$A$105,0)),""))</f>
        <v/>
      </c>
      <c r="Q156" s="31"/>
      <c r="R156" s="31"/>
      <c r="S156" s="33" t="str">
        <f aca="false">IF(OR(Q156="",R156=""),"",Q156*R156)</f>
        <v/>
      </c>
      <c r="T156" s="19"/>
    </row>
    <row r="157" customFormat="false" ht="15" hidden="false" customHeight="false" outlineLevel="0" collapsed="false">
      <c r="K157" s="20"/>
      <c r="L157" s="19"/>
      <c r="M157" s="19"/>
      <c r="N157" s="37"/>
      <c r="O157" s="18" t="str">
        <f aca="false">IF(N157="","",IFERROR(INDEX($B$6:$B$105,MATCH(N157,$A$6:$A$105,0)),"Sai mã hàng"))</f>
        <v/>
      </c>
      <c r="P157" s="18" t="str">
        <f aca="false">IF(N157="","",IFERROR(INDEX($C$6:$C$105,MATCH(N157,$A$6:$A$105,0)),""))</f>
        <v/>
      </c>
      <c r="Q157" s="31"/>
      <c r="R157" s="31"/>
      <c r="S157" s="33" t="str">
        <f aca="false">IF(OR(Q157="",R157=""),"",Q157*R157)</f>
        <v/>
      </c>
      <c r="T157" s="19"/>
    </row>
    <row r="158" customFormat="false" ht="15" hidden="false" customHeight="false" outlineLevel="0" collapsed="false">
      <c r="K158" s="20"/>
      <c r="L158" s="19"/>
      <c r="M158" s="19"/>
      <c r="N158" s="37"/>
      <c r="O158" s="18" t="str">
        <f aca="false">IF(N158="","",IFERROR(INDEX($B$6:$B$105,MATCH(N158,$A$6:$A$105,0)),"Sai mã hàng"))</f>
        <v/>
      </c>
      <c r="P158" s="18" t="str">
        <f aca="false">IF(N158="","",IFERROR(INDEX($C$6:$C$105,MATCH(N158,$A$6:$A$105,0)),""))</f>
        <v/>
      </c>
      <c r="Q158" s="31"/>
      <c r="R158" s="31"/>
      <c r="S158" s="33" t="str">
        <f aca="false">IF(OR(Q158="",R158=""),"",Q158*R158)</f>
        <v/>
      </c>
      <c r="T158" s="19"/>
    </row>
    <row r="159" customFormat="false" ht="15" hidden="false" customHeight="false" outlineLevel="0" collapsed="false">
      <c r="K159" s="20"/>
      <c r="L159" s="19"/>
      <c r="M159" s="19"/>
      <c r="N159" s="37"/>
      <c r="O159" s="18" t="str">
        <f aca="false">IF(N159="","",IFERROR(INDEX($B$6:$B$105,MATCH(N159,$A$6:$A$105,0)),"Sai mã hàng"))</f>
        <v/>
      </c>
      <c r="P159" s="18" t="str">
        <f aca="false">IF(N159="","",IFERROR(INDEX($C$6:$C$105,MATCH(N159,$A$6:$A$105,0)),""))</f>
        <v/>
      </c>
      <c r="Q159" s="31"/>
      <c r="R159" s="31"/>
      <c r="S159" s="33" t="str">
        <f aca="false">IF(OR(Q159="",R159=""),"",Q159*R159)</f>
        <v/>
      </c>
      <c r="T159" s="19"/>
    </row>
    <row r="160" customFormat="false" ht="15" hidden="false" customHeight="false" outlineLevel="0" collapsed="false">
      <c r="K160" s="20"/>
      <c r="L160" s="19"/>
      <c r="M160" s="19"/>
      <c r="N160" s="37"/>
      <c r="O160" s="18" t="str">
        <f aca="false">IF(N160="","",IFERROR(INDEX($B$6:$B$105,MATCH(N160,$A$6:$A$105,0)),"Sai mã hàng"))</f>
        <v/>
      </c>
      <c r="P160" s="18" t="str">
        <f aca="false">IF(N160="","",IFERROR(INDEX($C$6:$C$105,MATCH(N160,$A$6:$A$105,0)),""))</f>
        <v/>
      </c>
      <c r="Q160" s="31"/>
      <c r="R160" s="31"/>
      <c r="S160" s="33" t="str">
        <f aca="false">IF(OR(Q160="",R160=""),"",Q160*R160)</f>
        <v/>
      </c>
      <c r="T160" s="19"/>
    </row>
    <row r="161" customFormat="false" ht="15" hidden="false" customHeight="false" outlineLevel="0" collapsed="false">
      <c r="K161" s="20"/>
      <c r="L161" s="19"/>
      <c r="M161" s="19"/>
      <c r="N161" s="37"/>
      <c r="O161" s="18" t="str">
        <f aca="false">IF(N161="","",IFERROR(INDEX($B$6:$B$105,MATCH(N161,$A$6:$A$105,0)),"Sai mã hàng"))</f>
        <v/>
      </c>
      <c r="P161" s="18" t="str">
        <f aca="false">IF(N161="","",IFERROR(INDEX($C$6:$C$105,MATCH(N161,$A$6:$A$105,0)),""))</f>
        <v/>
      </c>
      <c r="Q161" s="31"/>
      <c r="R161" s="31"/>
      <c r="S161" s="33" t="str">
        <f aca="false">IF(OR(Q161="",R161=""),"",Q161*R161)</f>
        <v/>
      </c>
      <c r="T161" s="19"/>
    </row>
    <row r="162" customFormat="false" ht="15" hidden="false" customHeight="false" outlineLevel="0" collapsed="false">
      <c r="K162" s="20"/>
      <c r="L162" s="19"/>
      <c r="M162" s="19"/>
      <c r="N162" s="37"/>
      <c r="O162" s="18" t="str">
        <f aca="false">IF(N162="","",IFERROR(INDEX($B$6:$B$105,MATCH(N162,$A$6:$A$105,0)),"Sai mã hàng"))</f>
        <v/>
      </c>
      <c r="P162" s="18" t="str">
        <f aca="false">IF(N162="","",IFERROR(INDEX($C$6:$C$105,MATCH(N162,$A$6:$A$105,0)),""))</f>
        <v/>
      </c>
      <c r="Q162" s="31"/>
      <c r="R162" s="31"/>
      <c r="S162" s="33" t="str">
        <f aca="false">IF(OR(Q162="",R162=""),"",Q162*R162)</f>
        <v/>
      </c>
      <c r="T162" s="19"/>
    </row>
    <row r="163" customFormat="false" ht="15" hidden="false" customHeight="false" outlineLevel="0" collapsed="false">
      <c r="K163" s="20"/>
      <c r="L163" s="19"/>
      <c r="M163" s="19"/>
      <c r="N163" s="37"/>
      <c r="O163" s="18" t="str">
        <f aca="false">IF(N163="","",IFERROR(INDEX($B$6:$B$105,MATCH(N163,$A$6:$A$105,0)),"Sai mã hàng"))</f>
        <v/>
      </c>
      <c r="P163" s="18" t="str">
        <f aca="false">IF(N163="","",IFERROR(INDEX($C$6:$C$105,MATCH(N163,$A$6:$A$105,0)),""))</f>
        <v/>
      </c>
      <c r="Q163" s="31"/>
      <c r="R163" s="31"/>
      <c r="S163" s="33" t="str">
        <f aca="false">IF(OR(Q163="",R163=""),"",Q163*R163)</f>
        <v/>
      </c>
      <c r="T163" s="19"/>
    </row>
    <row r="164" customFormat="false" ht="15" hidden="false" customHeight="false" outlineLevel="0" collapsed="false">
      <c r="K164" s="20"/>
      <c r="L164" s="19"/>
      <c r="M164" s="19"/>
      <c r="N164" s="37"/>
      <c r="O164" s="18" t="str">
        <f aca="false">IF(N164="","",IFERROR(INDEX($B$6:$B$105,MATCH(N164,$A$6:$A$105,0)),"Sai mã hàng"))</f>
        <v/>
      </c>
      <c r="P164" s="18" t="str">
        <f aca="false">IF(N164="","",IFERROR(INDEX($C$6:$C$105,MATCH(N164,$A$6:$A$105,0)),""))</f>
        <v/>
      </c>
      <c r="Q164" s="31"/>
      <c r="R164" s="31"/>
      <c r="S164" s="33" t="str">
        <f aca="false">IF(OR(Q164="",R164=""),"",Q164*R164)</f>
        <v/>
      </c>
      <c r="T164" s="19"/>
    </row>
    <row r="165" customFormat="false" ht="15" hidden="false" customHeight="false" outlineLevel="0" collapsed="false">
      <c r="K165" s="20"/>
      <c r="L165" s="19"/>
      <c r="M165" s="19"/>
      <c r="N165" s="37"/>
      <c r="O165" s="18" t="str">
        <f aca="false">IF(N165="","",IFERROR(INDEX($B$6:$B$105,MATCH(N165,$A$6:$A$105,0)),"Sai mã hàng"))</f>
        <v/>
      </c>
      <c r="P165" s="18" t="str">
        <f aca="false">IF(N165="","",IFERROR(INDEX($C$6:$C$105,MATCH(N165,$A$6:$A$105,0)),""))</f>
        <v/>
      </c>
      <c r="Q165" s="31"/>
      <c r="R165" s="31"/>
      <c r="S165" s="33" t="str">
        <f aca="false">IF(OR(Q165="",R165=""),"",Q165*R165)</f>
        <v/>
      </c>
      <c r="T165" s="19"/>
    </row>
    <row r="166" customFormat="false" ht="15" hidden="false" customHeight="false" outlineLevel="0" collapsed="false">
      <c r="K166" s="20"/>
      <c r="L166" s="19"/>
      <c r="M166" s="19"/>
      <c r="N166" s="37"/>
      <c r="O166" s="18" t="str">
        <f aca="false">IF(N166="","",IFERROR(INDEX($B$6:$B$105,MATCH(N166,$A$6:$A$105,0)),"Sai mã hàng"))</f>
        <v/>
      </c>
      <c r="P166" s="18" t="str">
        <f aca="false">IF(N166="","",IFERROR(INDEX($C$6:$C$105,MATCH(N166,$A$6:$A$105,0)),""))</f>
        <v/>
      </c>
      <c r="Q166" s="31"/>
      <c r="R166" s="31"/>
      <c r="S166" s="33" t="str">
        <f aca="false">IF(OR(Q166="",R166=""),"",Q166*R166)</f>
        <v/>
      </c>
      <c r="T166" s="19"/>
    </row>
    <row r="167" customFormat="false" ht="15" hidden="false" customHeight="false" outlineLevel="0" collapsed="false">
      <c r="K167" s="20"/>
      <c r="L167" s="19"/>
      <c r="M167" s="19"/>
      <c r="N167" s="37"/>
      <c r="O167" s="18" t="str">
        <f aca="false">IF(N167="","",IFERROR(INDEX($B$6:$B$105,MATCH(N167,$A$6:$A$105,0)),"Sai mã hàng"))</f>
        <v/>
      </c>
      <c r="P167" s="18" t="str">
        <f aca="false">IF(N167="","",IFERROR(INDEX($C$6:$C$105,MATCH(N167,$A$6:$A$105,0)),""))</f>
        <v/>
      </c>
      <c r="Q167" s="31"/>
      <c r="R167" s="31"/>
      <c r="S167" s="33" t="str">
        <f aca="false">IF(OR(Q167="",R167=""),"",Q167*R167)</f>
        <v/>
      </c>
      <c r="T167" s="19"/>
    </row>
    <row r="168" customFormat="false" ht="15" hidden="false" customHeight="false" outlineLevel="0" collapsed="false">
      <c r="K168" s="20"/>
      <c r="L168" s="19"/>
      <c r="M168" s="19"/>
      <c r="N168" s="37"/>
      <c r="O168" s="18" t="str">
        <f aca="false">IF(N168="","",IFERROR(INDEX($B$6:$B$105,MATCH(N168,$A$6:$A$105,0)),"Sai mã hàng"))</f>
        <v/>
      </c>
      <c r="P168" s="18" t="str">
        <f aca="false">IF(N168="","",IFERROR(INDEX($C$6:$C$105,MATCH(N168,$A$6:$A$105,0)),""))</f>
        <v/>
      </c>
      <c r="Q168" s="31"/>
      <c r="R168" s="31"/>
      <c r="S168" s="33" t="str">
        <f aca="false">IF(OR(Q168="",R168=""),"",Q168*R168)</f>
        <v/>
      </c>
      <c r="T168" s="19"/>
    </row>
    <row r="169" customFormat="false" ht="15" hidden="false" customHeight="false" outlineLevel="0" collapsed="false">
      <c r="K169" s="20"/>
      <c r="L169" s="19"/>
      <c r="M169" s="19"/>
      <c r="N169" s="37"/>
      <c r="O169" s="18" t="str">
        <f aca="false">IF(N169="","",IFERROR(INDEX($B$6:$B$105,MATCH(N169,$A$6:$A$105,0)),"Sai mã hàng"))</f>
        <v/>
      </c>
      <c r="P169" s="18" t="str">
        <f aca="false">IF(N169="","",IFERROR(INDEX($C$6:$C$105,MATCH(N169,$A$6:$A$105,0)),""))</f>
        <v/>
      </c>
      <c r="Q169" s="31"/>
      <c r="R169" s="31"/>
      <c r="S169" s="33" t="str">
        <f aca="false">IF(OR(Q169="",R169=""),"",Q169*R169)</f>
        <v/>
      </c>
      <c r="T169" s="19"/>
    </row>
    <row r="170" customFormat="false" ht="15" hidden="false" customHeight="false" outlineLevel="0" collapsed="false">
      <c r="K170" s="20"/>
      <c r="L170" s="19"/>
      <c r="M170" s="19"/>
      <c r="N170" s="37"/>
      <c r="O170" s="18" t="str">
        <f aca="false">IF(N170="","",IFERROR(INDEX($B$6:$B$105,MATCH(N170,$A$6:$A$105,0)),"Sai mã hàng"))</f>
        <v/>
      </c>
      <c r="P170" s="18" t="str">
        <f aca="false">IF(N170="","",IFERROR(INDEX($C$6:$C$105,MATCH(N170,$A$6:$A$105,0)),""))</f>
        <v/>
      </c>
      <c r="Q170" s="31"/>
      <c r="R170" s="31"/>
      <c r="S170" s="33" t="str">
        <f aca="false">IF(OR(Q170="",R170=""),"",Q170*R170)</f>
        <v/>
      </c>
      <c r="T170" s="19"/>
    </row>
    <row r="171" customFormat="false" ht="15" hidden="false" customHeight="false" outlineLevel="0" collapsed="false">
      <c r="K171" s="20"/>
      <c r="L171" s="19"/>
      <c r="M171" s="19"/>
      <c r="N171" s="37"/>
      <c r="O171" s="18" t="str">
        <f aca="false">IF(N171="","",IFERROR(INDEX($B$6:$B$105,MATCH(N171,$A$6:$A$105,0)),"Sai mã hàng"))</f>
        <v/>
      </c>
      <c r="P171" s="18" t="str">
        <f aca="false">IF(N171="","",IFERROR(INDEX($C$6:$C$105,MATCH(N171,$A$6:$A$105,0)),""))</f>
        <v/>
      </c>
      <c r="Q171" s="31"/>
      <c r="R171" s="31"/>
      <c r="S171" s="33" t="str">
        <f aca="false">IF(OR(Q171="",R171=""),"",Q171*R171)</f>
        <v/>
      </c>
      <c r="T171" s="19"/>
    </row>
    <row r="172" customFormat="false" ht="15" hidden="false" customHeight="false" outlineLevel="0" collapsed="false">
      <c r="K172" s="20"/>
      <c r="L172" s="19"/>
      <c r="M172" s="19"/>
      <c r="N172" s="37"/>
      <c r="O172" s="18" t="str">
        <f aca="false">IF(N172="","",IFERROR(INDEX($B$6:$B$105,MATCH(N172,$A$6:$A$105,0)),"Sai mã hàng"))</f>
        <v/>
      </c>
      <c r="P172" s="18" t="str">
        <f aca="false">IF(N172="","",IFERROR(INDEX($C$6:$C$105,MATCH(N172,$A$6:$A$105,0)),""))</f>
        <v/>
      </c>
      <c r="Q172" s="31"/>
      <c r="R172" s="31"/>
      <c r="S172" s="33" t="str">
        <f aca="false">IF(OR(Q172="",R172=""),"",Q172*R172)</f>
        <v/>
      </c>
      <c r="T172" s="19"/>
    </row>
    <row r="173" customFormat="false" ht="15" hidden="false" customHeight="false" outlineLevel="0" collapsed="false">
      <c r="K173" s="20"/>
      <c r="L173" s="19"/>
      <c r="M173" s="19"/>
      <c r="N173" s="37"/>
      <c r="O173" s="18" t="str">
        <f aca="false">IF(N173="","",IFERROR(INDEX($B$6:$B$105,MATCH(N173,$A$6:$A$105,0)),"Sai mã hàng"))</f>
        <v/>
      </c>
      <c r="P173" s="18" t="str">
        <f aca="false">IF(N173="","",IFERROR(INDEX($C$6:$C$105,MATCH(N173,$A$6:$A$105,0)),""))</f>
        <v/>
      </c>
      <c r="Q173" s="31"/>
      <c r="R173" s="31"/>
      <c r="S173" s="33" t="str">
        <f aca="false">IF(OR(Q173="",R173=""),"",Q173*R173)</f>
        <v/>
      </c>
      <c r="T173" s="19"/>
    </row>
    <row r="174" customFormat="false" ht="15" hidden="false" customHeight="false" outlineLevel="0" collapsed="false">
      <c r="K174" s="20"/>
      <c r="L174" s="19"/>
      <c r="M174" s="19"/>
      <c r="N174" s="37"/>
      <c r="O174" s="18" t="str">
        <f aca="false">IF(N174="","",IFERROR(INDEX($B$6:$B$105,MATCH(N174,$A$6:$A$105,0)),"Sai mã hàng"))</f>
        <v/>
      </c>
      <c r="P174" s="18" t="str">
        <f aca="false">IF(N174="","",IFERROR(INDEX($C$6:$C$105,MATCH(N174,$A$6:$A$105,0)),""))</f>
        <v/>
      </c>
      <c r="Q174" s="31"/>
      <c r="R174" s="31"/>
      <c r="S174" s="33" t="str">
        <f aca="false">IF(OR(Q174="",R174=""),"",Q174*R174)</f>
        <v/>
      </c>
      <c r="T174" s="19"/>
    </row>
    <row r="175" customFormat="false" ht="15" hidden="false" customHeight="false" outlineLevel="0" collapsed="false">
      <c r="K175" s="20"/>
      <c r="L175" s="19"/>
      <c r="M175" s="19"/>
      <c r="N175" s="37"/>
      <c r="O175" s="18" t="str">
        <f aca="false">IF(N175="","",IFERROR(INDEX($B$6:$B$105,MATCH(N175,$A$6:$A$105,0)),"Sai mã hàng"))</f>
        <v/>
      </c>
      <c r="P175" s="18" t="str">
        <f aca="false">IF(N175="","",IFERROR(INDEX($C$6:$C$105,MATCH(N175,$A$6:$A$105,0)),""))</f>
        <v/>
      </c>
      <c r="Q175" s="31"/>
      <c r="R175" s="31"/>
      <c r="S175" s="33" t="str">
        <f aca="false">IF(OR(Q175="",R175=""),"",Q175*R175)</f>
        <v/>
      </c>
      <c r="T175" s="19"/>
    </row>
    <row r="176" customFormat="false" ht="15" hidden="false" customHeight="false" outlineLevel="0" collapsed="false">
      <c r="K176" s="20"/>
      <c r="L176" s="19"/>
      <c r="M176" s="19"/>
      <c r="N176" s="37"/>
      <c r="O176" s="18" t="str">
        <f aca="false">IF(N176="","",IFERROR(INDEX($B$6:$B$105,MATCH(N176,$A$6:$A$105,0)),"Sai mã hàng"))</f>
        <v/>
      </c>
      <c r="P176" s="18" t="str">
        <f aca="false">IF(N176="","",IFERROR(INDEX($C$6:$C$105,MATCH(N176,$A$6:$A$105,0)),""))</f>
        <v/>
      </c>
      <c r="Q176" s="31"/>
      <c r="R176" s="31"/>
      <c r="S176" s="33" t="str">
        <f aca="false">IF(OR(Q176="",R176=""),"",Q176*R176)</f>
        <v/>
      </c>
      <c r="T176" s="19"/>
    </row>
    <row r="177" customFormat="false" ht="15" hidden="false" customHeight="false" outlineLevel="0" collapsed="false">
      <c r="K177" s="20"/>
      <c r="L177" s="19"/>
      <c r="M177" s="19"/>
      <c r="N177" s="37"/>
      <c r="O177" s="18" t="str">
        <f aca="false">IF(N177="","",IFERROR(INDEX($B$6:$B$105,MATCH(N177,$A$6:$A$105,0)),"Sai mã hàng"))</f>
        <v/>
      </c>
      <c r="P177" s="18" t="str">
        <f aca="false">IF(N177="","",IFERROR(INDEX($C$6:$C$105,MATCH(N177,$A$6:$A$105,0)),""))</f>
        <v/>
      </c>
      <c r="Q177" s="31"/>
      <c r="R177" s="31"/>
      <c r="S177" s="33" t="str">
        <f aca="false">IF(OR(Q177="",R177=""),"",Q177*R177)</f>
        <v/>
      </c>
      <c r="T177" s="19"/>
    </row>
    <row r="178" customFormat="false" ht="15" hidden="false" customHeight="false" outlineLevel="0" collapsed="false">
      <c r="K178" s="20"/>
      <c r="L178" s="19"/>
      <c r="M178" s="19"/>
      <c r="N178" s="37"/>
      <c r="O178" s="18" t="str">
        <f aca="false">IF(N178="","",IFERROR(INDEX($B$6:$B$105,MATCH(N178,$A$6:$A$105,0)),"Sai mã hàng"))</f>
        <v/>
      </c>
      <c r="P178" s="18" t="str">
        <f aca="false">IF(N178="","",IFERROR(INDEX($C$6:$C$105,MATCH(N178,$A$6:$A$105,0)),""))</f>
        <v/>
      </c>
      <c r="Q178" s="31"/>
      <c r="R178" s="31"/>
      <c r="S178" s="33" t="str">
        <f aca="false">IF(OR(Q178="",R178=""),"",Q178*R178)</f>
        <v/>
      </c>
      <c r="T178" s="19"/>
    </row>
    <row r="179" customFormat="false" ht="15" hidden="false" customHeight="false" outlineLevel="0" collapsed="false">
      <c r="K179" s="20"/>
      <c r="L179" s="19"/>
      <c r="M179" s="19"/>
      <c r="N179" s="37"/>
      <c r="O179" s="18" t="str">
        <f aca="false">IF(N179="","",IFERROR(INDEX($B$6:$B$105,MATCH(N179,$A$6:$A$105,0)),"Sai mã hàng"))</f>
        <v/>
      </c>
      <c r="P179" s="18" t="str">
        <f aca="false">IF(N179="","",IFERROR(INDEX($C$6:$C$105,MATCH(N179,$A$6:$A$105,0)),""))</f>
        <v/>
      </c>
      <c r="Q179" s="31"/>
      <c r="R179" s="31"/>
      <c r="S179" s="33" t="str">
        <f aca="false">IF(OR(Q179="",R179=""),"",Q179*R179)</f>
        <v/>
      </c>
      <c r="T179" s="19"/>
    </row>
    <row r="180" customFormat="false" ht="15" hidden="false" customHeight="false" outlineLevel="0" collapsed="false">
      <c r="K180" s="20"/>
      <c r="L180" s="19"/>
      <c r="M180" s="19"/>
      <c r="N180" s="37"/>
      <c r="O180" s="18" t="str">
        <f aca="false">IF(N180="","",IFERROR(INDEX($B$6:$B$105,MATCH(N180,$A$6:$A$105,0)),"Sai mã hàng"))</f>
        <v/>
      </c>
      <c r="P180" s="18" t="str">
        <f aca="false">IF(N180="","",IFERROR(INDEX($C$6:$C$105,MATCH(N180,$A$6:$A$105,0)),""))</f>
        <v/>
      </c>
      <c r="Q180" s="31"/>
      <c r="R180" s="31"/>
      <c r="S180" s="33" t="str">
        <f aca="false">IF(OR(Q180="",R180=""),"",Q180*R180)</f>
        <v/>
      </c>
      <c r="T180" s="19"/>
    </row>
    <row r="181" customFormat="false" ht="15" hidden="false" customHeight="false" outlineLevel="0" collapsed="false">
      <c r="K181" s="20"/>
      <c r="L181" s="19"/>
      <c r="M181" s="19"/>
      <c r="N181" s="37"/>
      <c r="O181" s="18" t="str">
        <f aca="false">IF(N181="","",IFERROR(INDEX($B$6:$B$105,MATCH(N181,$A$6:$A$105,0)),"Sai mã hàng"))</f>
        <v/>
      </c>
      <c r="P181" s="18" t="str">
        <f aca="false">IF(N181="","",IFERROR(INDEX($C$6:$C$105,MATCH(N181,$A$6:$A$105,0)),""))</f>
        <v/>
      </c>
      <c r="Q181" s="31"/>
      <c r="R181" s="31"/>
      <c r="S181" s="33" t="str">
        <f aca="false">IF(OR(Q181="",R181=""),"",Q181*R181)</f>
        <v/>
      </c>
      <c r="T181" s="19"/>
    </row>
    <row r="182" customFormat="false" ht="15" hidden="false" customHeight="false" outlineLevel="0" collapsed="false">
      <c r="K182" s="20"/>
      <c r="L182" s="19"/>
      <c r="M182" s="19"/>
      <c r="N182" s="37"/>
      <c r="O182" s="18" t="str">
        <f aca="false">IF(N182="","",IFERROR(INDEX($B$6:$B$105,MATCH(N182,$A$6:$A$105,0)),"Sai mã hàng"))</f>
        <v/>
      </c>
      <c r="P182" s="18" t="str">
        <f aca="false">IF(N182="","",IFERROR(INDEX($C$6:$C$105,MATCH(N182,$A$6:$A$105,0)),""))</f>
        <v/>
      </c>
      <c r="Q182" s="31"/>
      <c r="R182" s="31"/>
      <c r="S182" s="33" t="str">
        <f aca="false">IF(OR(Q182="",R182=""),"",Q182*R182)</f>
        <v/>
      </c>
      <c r="T182" s="19"/>
    </row>
    <row r="183" customFormat="false" ht="15" hidden="false" customHeight="false" outlineLevel="0" collapsed="false">
      <c r="K183" s="20"/>
      <c r="L183" s="19"/>
      <c r="M183" s="19"/>
      <c r="N183" s="37"/>
      <c r="O183" s="18" t="str">
        <f aca="false">IF(N183="","",IFERROR(INDEX($B$6:$B$105,MATCH(N183,$A$6:$A$105,0)),"Sai mã hàng"))</f>
        <v/>
      </c>
      <c r="P183" s="18" t="str">
        <f aca="false">IF(N183="","",IFERROR(INDEX($C$6:$C$105,MATCH(N183,$A$6:$A$105,0)),""))</f>
        <v/>
      </c>
      <c r="Q183" s="31"/>
      <c r="R183" s="31"/>
      <c r="S183" s="33" t="str">
        <f aca="false">IF(OR(Q183="",R183=""),"",Q183*R183)</f>
        <v/>
      </c>
      <c r="T183" s="19"/>
    </row>
    <row r="184" customFormat="false" ht="15" hidden="false" customHeight="false" outlineLevel="0" collapsed="false">
      <c r="K184" s="20"/>
      <c r="L184" s="19"/>
      <c r="M184" s="19"/>
      <c r="N184" s="37"/>
      <c r="O184" s="18" t="str">
        <f aca="false">IF(N184="","",IFERROR(INDEX($B$6:$B$105,MATCH(N184,$A$6:$A$105,0)),"Sai mã hàng"))</f>
        <v/>
      </c>
      <c r="P184" s="18" t="str">
        <f aca="false">IF(N184="","",IFERROR(INDEX($C$6:$C$105,MATCH(N184,$A$6:$A$105,0)),""))</f>
        <v/>
      </c>
      <c r="Q184" s="31"/>
      <c r="R184" s="31"/>
      <c r="S184" s="33" t="str">
        <f aca="false">IF(OR(Q184="",R184=""),"",Q184*R184)</f>
        <v/>
      </c>
      <c r="T184" s="19"/>
    </row>
    <row r="185" customFormat="false" ht="15" hidden="false" customHeight="false" outlineLevel="0" collapsed="false">
      <c r="K185" s="20"/>
      <c r="L185" s="19"/>
      <c r="M185" s="19"/>
      <c r="N185" s="37"/>
      <c r="O185" s="18" t="str">
        <f aca="false">IF(N185="","",IFERROR(INDEX($B$6:$B$105,MATCH(N185,$A$6:$A$105,0)),"Sai mã hàng"))</f>
        <v/>
      </c>
      <c r="P185" s="18" t="str">
        <f aca="false">IF(N185="","",IFERROR(INDEX($C$6:$C$105,MATCH(N185,$A$6:$A$105,0)),""))</f>
        <v/>
      </c>
      <c r="Q185" s="31"/>
      <c r="R185" s="31"/>
      <c r="S185" s="33" t="str">
        <f aca="false">IF(OR(Q185="",R185=""),"",Q185*R185)</f>
        <v/>
      </c>
      <c r="T185" s="19"/>
    </row>
    <row r="186" customFormat="false" ht="15" hidden="false" customHeight="false" outlineLevel="0" collapsed="false">
      <c r="K186" s="20"/>
      <c r="L186" s="19"/>
      <c r="M186" s="19"/>
      <c r="N186" s="37"/>
      <c r="O186" s="18" t="str">
        <f aca="false">IF(N186="","",IFERROR(INDEX($B$6:$B$105,MATCH(N186,$A$6:$A$105,0)),"Sai mã hàng"))</f>
        <v/>
      </c>
      <c r="P186" s="18" t="str">
        <f aca="false">IF(N186="","",IFERROR(INDEX($C$6:$C$105,MATCH(N186,$A$6:$A$105,0)),""))</f>
        <v/>
      </c>
      <c r="Q186" s="31"/>
      <c r="R186" s="31"/>
      <c r="S186" s="33" t="str">
        <f aca="false">IF(OR(Q186="",R186=""),"",Q186*R186)</f>
        <v/>
      </c>
      <c r="T186" s="19"/>
    </row>
    <row r="187" customFormat="false" ht="15" hidden="false" customHeight="false" outlineLevel="0" collapsed="false">
      <c r="K187" s="20"/>
      <c r="L187" s="19"/>
      <c r="M187" s="19"/>
      <c r="N187" s="37"/>
      <c r="O187" s="18" t="str">
        <f aca="false">IF(N187="","",IFERROR(INDEX($B$6:$B$105,MATCH(N187,$A$6:$A$105,0)),"Sai mã hàng"))</f>
        <v/>
      </c>
      <c r="P187" s="18" t="str">
        <f aca="false">IF(N187="","",IFERROR(INDEX($C$6:$C$105,MATCH(N187,$A$6:$A$105,0)),""))</f>
        <v/>
      </c>
      <c r="Q187" s="31"/>
      <c r="R187" s="31"/>
      <c r="S187" s="33" t="str">
        <f aca="false">IF(OR(Q187="",R187=""),"",Q187*R187)</f>
        <v/>
      </c>
      <c r="T187" s="19"/>
    </row>
    <row r="188" customFormat="false" ht="15" hidden="false" customHeight="false" outlineLevel="0" collapsed="false">
      <c r="K188" s="20"/>
      <c r="L188" s="19"/>
      <c r="M188" s="19"/>
      <c r="N188" s="37"/>
      <c r="O188" s="18" t="str">
        <f aca="false">IF(N188="","",IFERROR(INDEX($B$6:$B$105,MATCH(N188,$A$6:$A$105,0)),"Sai mã hàng"))</f>
        <v/>
      </c>
      <c r="P188" s="18" t="str">
        <f aca="false">IF(N188="","",IFERROR(INDEX($C$6:$C$105,MATCH(N188,$A$6:$A$105,0)),""))</f>
        <v/>
      </c>
      <c r="Q188" s="31"/>
      <c r="R188" s="31"/>
      <c r="S188" s="33" t="str">
        <f aca="false">IF(OR(Q188="",R188=""),"",Q188*R188)</f>
        <v/>
      </c>
      <c r="T188" s="19"/>
    </row>
    <row r="189" customFormat="false" ht="15" hidden="false" customHeight="false" outlineLevel="0" collapsed="false">
      <c r="K189" s="20"/>
      <c r="L189" s="19"/>
      <c r="M189" s="19"/>
      <c r="N189" s="37"/>
      <c r="O189" s="18" t="str">
        <f aca="false">IF(N189="","",IFERROR(INDEX($B$6:$B$105,MATCH(N189,$A$6:$A$105,0)),"Sai mã hàng"))</f>
        <v/>
      </c>
      <c r="P189" s="18" t="str">
        <f aca="false">IF(N189="","",IFERROR(INDEX($C$6:$C$105,MATCH(N189,$A$6:$A$105,0)),""))</f>
        <v/>
      </c>
      <c r="Q189" s="31"/>
      <c r="R189" s="31"/>
      <c r="S189" s="33" t="str">
        <f aca="false">IF(OR(Q189="",R189=""),"",Q189*R189)</f>
        <v/>
      </c>
      <c r="T189" s="19"/>
    </row>
    <row r="190" customFormat="false" ht="15" hidden="false" customHeight="false" outlineLevel="0" collapsed="false">
      <c r="K190" s="20"/>
      <c r="L190" s="19"/>
      <c r="M190" s="19"/>
      <c r="N190" s="37"/>
      <c r="O190" s="18" t="str">
        <f aca="false">IF(N190="","",IFERROR(INDEX($B$6:$B$105,MATCH(N190,$A$6:$A$105,0)),"Sai mã hàng"))</f>
        <v/>
      </c>
      <c r="P190" s="18" t="str">
        <f aca="false">IF(N190="","",IFERROR(INDEX($C$6:$C$105,MATCH(N190,$A$6:$A$105,0)),""))</f>
        <v/>
      </c>
      <c r="Q190" s="31"/>
      <c r="R190" s="31"/>
      <c r="S190" s="33" t="str">
        <f aca="false">IF(OR(Q190="",R190=""),"",Q190*R190)</f>
        <v/>
      </c>
      <c r="T190" s="19"/>
    </row>
    <row r="191" customFormat="false" ht="15" hidden="false" customHeight="false" outlineLevel="0" collapsed="false">
      <c r="K191" s="20"/>
      <c r="L191" s="19"/>
      <c r="M191" s="19"/>
      <c r="N191" s="37"/>
      <c r="O191" s="18" t="str">
        <f aca="false">IF(N191="","",IFERROR(INDEX($B$6:$B$105,MATCH(N191,$A$6:$A$105,0)),"Sai mã hàng"))</f>
        <v/>
      </c>
      <c r="P191" s="18" t="str">
        <f aca="false">IF(N191="","",IFERROR(INDEX($C$6:$C$105,MATCH(N191,$A$6:$A$105,0)),""))</f>
        <v/>
      </c>
      <c r="Q191" s="31"/>
      <c r="R191" s="31"/>
      <c r="S191" s="33" t="str">
        <f aca="false">IF(OR(Q191="",R191=""),"",Q191*R191)</f>
        <v/>
      </c>
      <c r="T191" s="19"/>
    </row>
    <row r="192" customFormat="false" ht="15" hidden="false" customHeight="false" outlineLevel="0" collapsed="false">
      <c r="K192" s="20"/>
      <c r="L192" s="19"/>
      <c r="M192" s="19"/>
      <c r="N192" s="37"/>
      <c r="O192" s="18" t="str">
        <f aca="false">IF(N192="","",IFERROR(INDEX($B$6:$B$105,MATCH(N192,$A$6:$A$105,0)),"Sai mã hàng"))</f>
        <v/>
      </c>
      <c r="P192" s="18" t="str">
        <f aca="false">IF(N192="","",IFERROR(INDEX($C$6:$C$105,MATCH(N192,$A$6:$A$105,0)),""))</f>
        <v/>
      </c>
      <c r="Q192" s="31"/>
      <c r="R192" s="31"/>
      <c r="S192" s="33" t="str">
        <f aca="false">IF(OR(Q192="",R192=""),"",Q192*R192)</f>
        <v/>
      </c>
      <c r="T192" s="19"/>
    </row>
    <row r="193" customFormat="false" ht="15" hidden="false" customHeight="false" outlineLevel="0" collapsed="false">
      <c r="K193" s="20"/>
      <c r="L193" s="19"/>
      <c r="M193" s="19"/>
      <c r="N193" s="37"/>
      <c r="O193" s="18" t="str">
        <f aca="false">IF(N193="","",IFERROR(INDEX($B$6:$B$105,MATCH(N193,$A$6:$A$105,0)),"Sai mã hàng"))</f>
        <v/>
      </c>
      <c r="P193" s="18" t="str">
        <f aca="false">IF(N193="","",IFERROR(INDEX($C$6:$C$105,MATCH(N193,$A$6:$A$105,0)),""))</f>
        <v/>
      </c>
      <c r="Q193" s="31"/>
      <c r="R193" s="31"/>
      <c r="S193" s="33" t="str">
        <f aca="false">IF(OR(Q193="",R193=""),"",Q193*R193)</f>
        <v/>
      </c>
      <c r="T193" s="19"/>
    </row>
    <row r="194" customFormat="false" ht="15" hidden="false" customHeight="false" outlineLevel="0" collapsed="false">
      <c r="K194" s="20"/>
      <c r="L194" s="19"/>
      <c r="M194" s="19"/>
      <c r="N194" s="37"/>
      <c r="O194" s="18" t="str">
        <f aca="false">IF(N194="","",IFERROR(INDEX($B$6:$B$105,MATCH(N194,$A$6:$A$105,0)),"Sai mã hàng"))</f>
        <v/>
      </c>
      <c r="P194" s="18" t="str">
        <f aca="false">IF(N194="","",IFERROR(INDEX($C$6:$C$105,MATCH(N194,$A$6:$A$105,0)),""))</f>
        <v/>
      </c>
      <c r="Q194" s="31"/>
      <c r="R194" s="31"/>
      <c r="S194" s="33" t="str">
        <f aca="false">IF(OR(Q194="",R194=""),"",Q194*R194)</f>
        <v/>
      </c>
      <c r="T194" s="19"/>
    </row>
    <row r="195" customFormat="false" ht="15" hidden="false" customHeight="false" outlineLevel="0" collapsed="false">
      <c r="K195" s="20"/>
      <c r="L195" s="19"/>
      <c r="M195" s="19"/>
      <c r="N195" s="37"/>
      <c r="O195" s="18" t="str">
        <f aca="false">IF(N195="","",IFERROR(INDEX($B$6:$B$105,MATCH(N195,$A$6:$A$105,0)),"Sai mã hàng"))</f>
        <v/>
      </c>
      <c r="P195" s="18" t="str">
        <f aca="false">IF(N195="","",IFERROR(INDEX($C$6:$C$105,MATCH(N195,$A$6:$A$105,0)),""))</f>
        <v/>
      </c>
      <c r="Q195" s="31"/>
      <c r="R195" s="31"/>
      <c r="S195" s="33" t="str">
        <f aca="false">IF(OR(Q195="",R195=""),"",Q195*R195)</f>
        <v/>
      </c>
      <c r="T195" s="19"/>
    </row>
    <row r="196" customFormat="false" ht="15" hidden="false" customHeight="false" outlineLevel="0" collapsed="false">
      <c r="K196" s="20"/>
      <c r="L196" s="19"/>
      <c r="M196" s="19"/>
      <c r="N196" s="37"/>
      <c r="O196" s="18" t="str">
        <f aca="false">IF(N196="","",IFERROR(INDEX($B$6:$B$105,MATCH(N196,$A$6:$A$105,0)),"Sai mã hàng"))</f>
        <v/>
      </c>
      <c r="P196" s="18" t="str">
        <f aca="false">IF(N196="","",IFERROR(INDEX($C$6:$C$105,MATCH(N196,$A$6:$A$105,0)),""))</f>
        <v/>
      </c>
      <c r="Q196" s="31"/>
      <c r="R196" s="31"/>
      <c r="S196" s="33" t="str">
        <f aca="false">IF(OR(Q196="",R196=""),"",Q196*R196)</f>
        <v/>
      </c>
      <c r="T196" s="19"/>
    </row>
    <row r="197" customFormat="false" ht="15" hidden="false" customHeight="false" outlineLevel="0" collapsed="false">
      <c r="K197" s="20"/>
      <c r="L197" s="19"/>
      <c r="M197" s="19"/>
      <c r="N197" s="37"/>
      <c r="O197" s="18" t="str">
        <f aca="false">IF(N197="","",IFERROR(INDEX($B$6:$B$105,MATCH(N197,$A$6:$A$105,0)),"Sai mã hàng"))</f>
        <v/>
      </c>
      <c r="P197" s="18" t="str">
        <f aca="false">IF(N197="","",IFERROR(INDEX($C$6:$C$105,MATCH(N197,$A$6:$A$105,0)),""))</f>
        <v/>
      </c>
      <c r="Q197" s="31"/>
      <c r="R197" s="31"/>
      <c r="S197" s="33" t="str">
        <f aca="false">IF(OR(Q197="",R197=""),"",Q197*R197)</f>
        <v/>
      </c>
      <c r="T197" s="19"/>
    </row>
    <row r="198" customFormat="false" ht="15" hidden="false" customHeight="false" outlineLevel="0" collapsed="false">
      <c r="K198" s="20"/>
      <c r="L198" s="19"/>
      <c r="M198" s="19"/>
      <c r="N198" s="37"/>
      <c r="O198" s="18" t="str">
        <f aca="false">IF(N198="","",IFERROR(INDEX($B$6:$B$105,MATCH(N198,$A$6:$A$105,0)),"Sai mã hàng"))</f>
        <v/>
      </c>
      <c r="P198" s="18" t="str">
        <f aca="false">IF(N198="","",IFERROR(INDEX($C$6:$C$105,MATCH(N198,$A$6:$A$105,0)),""))</f>
        <v/>
      </c>
      <c r="Q198" s="31"/>
      <c r="R198" s="31"/>
      <c r="S198" s="33" t="str">
        <f aca="false">IF(OR(Q198="",R198=""),"",Q198*R198)</f>
        <v/>
      </c>
      <c r="T198" s="19"/>
    </row>
    <row r="199" customFormat="false" ht="15" hidden="false" customHeight="false" outlineLevel="0" collapsed="false">
      <c r="K199" s="20"/>
      <c r="L199" s="19"/>
      <c r="M199" s="19"/>
      <c r="N199" s="37"/>
      <c r="O199" s="18" t="str">
        <f aca="false">IF(N199="","",IFERROR(INDEX($B$6:$B$105,MATCH(N199,$A$6:$A$105,0)),"Sai mã hàng"))</f>
        <v/>
      </c>
      <c r="P199" s="18" t="str">
        <f aca="false">IF(N199="","",IFERROR(INDEX($C$6:$C$105,MATCH(N199,$A$6:$A$105,0)),""))</f>
        <v/>
      </c>
      <c r="Q199" s="31"/>
      <c r="R199" s="31"/>
      <c r="S199" s="33" t="str">
        <f aca="false">IF(OR(Q199="",R199=""),"",Q199*R199)</f>
        <v/>
      </c>
      <c r="T199" s="19"/>
    </row>
    <row r="200" customFormat="false" ht="15" hidden="false" customHeight="false" outlineLevel="0" collapsed="false">
      <c r="K200" s="20"/>
      <c r="L200" s="19"/>
      <c r="M200" s="19"/>
      <c r="N200" s="37"/>
      <c r="O200" s="18" t="str">
        <f aca="false">IF(N200="","",IFERROR(INDEX($B$6:$B$105,MATCH(N200,$A$6:$A$105,0)),"Sai mã hàng"))</f>
        <v/>
      </c>
      <c r="P200" s="18" t="str">
        <f aca="false">IF(N200="","",IFERROR(INDEX($C$6:$C$105,MATCH(N200,$A$6:$A$105,0)),""))</f>
        <v/>
      </c>
      <c r="Q200" s="31"/>
      <c r="R200" s="31"/>
      <c r="S200" s="33" t="str">
        <f aca="false">IF(OR(Q200="",R200=""),"",Q200*R200)</f>
        <v/>
      </c>
      <c r="T200" s="19"/>
    </row>
    <row r="201" customFormat="false" ht="15" hidden="false" customHeight="false" outlineLevel="0" collapsed="false">
      <c r="K201" s="20"/>
      <c r="L201" s="19"/>
      <c r="M201" s="19"/>
      <c r="N201" s="37"/>
      <c r="O201" s="18" t="str">
        <f aca="false">IF(N201="","",IFERROR(INDEX($B$6:$B$105,MATCH(N201,$A$6:$A$105,0)),"Sai mã hàng"))</f>
        <v/>
      </c>
      <c r="P201" s="18" t="str">
        <f aca="false">IF(N201="","",IFERROR(INDEX($C$6:$C$105,MATCH(N201,$A$6:$A$105,0)),""))</f>
        <v/>
      </c>
      <c r="Q201" s="31"/>
      <c r="R201" s="31"/>
      <c r="S201" s="33" t="str">
        <f aca="false">IF(OR(Q201="",R201=""),"",Q201*R201)</f>
        <v/>
      </c>
      <c r="T201" s="19"/>
    </row>
    <row r="202" customFormat="false" ht="15" hidden="false" customHeight="false" outlineLevel="0" collapsed="false">
      <c r="K202" s="20"/>
      <c r="L202" s="19"/>
      <c r="M202" s="19"/>
      <c r="N202" s="37"/>
      <c r="O202" s="18" t="str">
        <f aca="false">IF(N202="","",IFERROR(INDEX($B$6:$B$105,MATCH(N202,$A$6:$A$105,0)),"Sai mã hàng"))</f>
        <v/>
      </c>
      <c r="P202" s="18" t="str">
        <f aca="false">IF(N202="","",IFERROR(INDEX($C$6:$C$105,MATCH(N202,$A$6:$A$105,0)),""))</f>
        <v/>
      </c>
      <c r="Q202" s="31"/>
      <c r="R202" s="31"/>
      <c r="S202" s="33" t="str">
        <f aca="false">IF(OR(Q202="",R202=""),"",Q202*R202)</f>
        <v/>
      </c>
      <c r="T202" s="19"/>
    </row>
    <row r="203" customFormat="false" ht="15" hidden="false" customHeight="false" outlineLevel="0" collapsed="false">
      <c r="K203" s="20"/>
      <c r="L203" s="19"/>
      <c r="M203" s="19"/>
      <c r="N203" s="37"/>
      <c r="O203" s="18" t="str">
        <f aca="false">IF(N203="","",IFERROR(INDEX($B$6:$B$105,MATCH(N203,$A$6:$A$105,0)),"Sai mã hàng"))</f>
        <v/>
      </c>
      <c r="P203" s="18" t="str">
        <f aca="false">IF(N203="","",IFERROR(INDEX($C$6:$C$105,MATCH(N203,$A$6:$A$105,0)),""))</f>
        <v/>
      </c>
      <c r="Q203" s="31"/>
      <c r="R203" s="31"/>
      <c r="S203" s="33" t="str">
        <f aca="false">IF(OR(Q203="",R203=""),"",Q203*R203)</f>
        <v/>
      </c>
      <c r="T203" s="19"/>
    </row>
    <row r="204" customFormat="false" ht="15" hidden="false" customHeight="false" outlineLevel="0" collapsed="false">
      <c r="K204" s="20"/>
      <c r="L204" s="19"/>
      <c r="M204" s="19"/>
      <c r="N204" s="37"/>
      <c r="O204" s="18" t="str">
        <f aca="false">IF(N204="","",IFERROR(INDEX($B$6:$B$105,MATCH(N204,$A$6:$A$105,0)),"Sai mã hàng"))</f>
        <v/>
      </c>
      <c r="P204" s="18" t="str">
        <f aca="false">IF(N204="","",IFERROR(INDEX($C$6:$C$105,MATCH(N204,$A$6:$A$105,0)),""))</f>
        <v/>
      </c>
      <c r="Q204" s="31"/>
      <c r="R204" s="31"/>
      <c r="S204" s="33" t="str">
        <f aca="false">IF(OR(Q204="",R204=""),"",Q204*R204)</f>
        <v/>
      </c>
      <c r="T204" s="19"/>
    </row>
    <row r="205" customFormat="false" ht="15" hidden="false" customHeight="false" outlineLevel="0" collapsed="false">
      <c r="K205" s="20"/>
      <c r="L205" s="19"/>
      <c r="M205" s="19"/>
      <c r="N205" s="37"/>
      <c r="O205" s="18" t="str">
        <f aca="false">IF(N205="","",IFERROR(INDEX($B$6:$B$105,MATCH(N205,$A$6:$A$105,0)),"Sai mã hàng"))</f>
        <v/>
      </c>
      <c r="P205" s="18" t="str">
        <f aca="false">IF(N205="","",IFERROR(INDEX($C$6:$C$105,MATCH(N205,$A$6:$A$105,0)),""))</f>
        <v/>
      </c>
      <c r="Q205" s="31"/>
      <c r="R205" s="31"/>
      <c r="S205" s="33" t="str">
        <f aca="false">IF(OR(Q205="",R205=""),"",Q205*R205)</f>
        <v/>
      </c>
      <c r="T205" s="19"/>
    </row>
    <row r="206" customFormat="false" ht="15" hidden="false" customHeight="false" outlineLevel="0" collapsed="false">
      <c r="K206" s="20"/>
      <c r="L206" s="19"/>
      <c r="M206" s="19"/>
      <c r="N206" s="37"/>
      <c r="O206" s="18" t="str">
        <f aca="false">IF(N206="","",IFERROR(INDEX($B$6:$B$105,MATCH(N206,$A$6:$A$105,0)),"Sai mã hàng"))</f>
        <v/>
      </c>
      <c r="P206" s="18" t="str">
        <f aca="false">IF(N206="","",IFERROR(INDEX($C$6:$C$105,MATCH(N206,$A$6:$A$105,0)),""))</f>
        <v/>
      </c>
      <c r="Q206" s="31"/>
      <c r="R206" s="31"/>
      <c r="S206" s="33" t="str">
        <f aca="false">IF(OR(Q206="",R206=""),"",Q206*R206)</f>
        <v/>
      </c>
      <c r="T206" s="19"/>
    </row>
    <row r="207" customFormat="false" ht="15" hidden="false" customHeight="false" outlineLevel="0" collapsed="false">
      <c r="K207" s="20"/>
      <c r="L207" s="19"/>
      <c r="M207" s="19"/>
      <c r="N207" s="37"/>
      <c r="O207" s="18" t="str">
        <f aca="false">IF(N207="","",IFERROR(INDEX($B$6:$B$105,MATCH(N207,$A$6:$A$105,0)),"Sai mã hàng"))</f>
        <v/>
      </c>
      <c r="P207" s="18" t="str">
        <f aca="false">IF(N207="","",IFERROR(INDEX($C$6:$C$105,MATCH(N207,$A$6:$A$105,0)),""))</f>
        <v/>
      </c>
      <c r="Q207" s="31"/>
      <c r="R207" s="31"/>
      <c r="S207" s="33" t="str">
        <f aca="false">IF(OR(Q207="",R207=""),"",Q207*R207)</f>
        <v/>
      </c>
      <c r="T207" s="19"/>
    </row>
    <row r="208" customFormat="false" ht="15" hidden="false" customHeight="false" outlineLevel="0" collapsed="false">
      <c r="K208" s="20"/>
      <c r="L208" s="19"/>
      <c r="M208" s="19"/>
      <c r="N208" s="37"/>
      <c r="O208" s="18" t="str">
        <f aca="false">IF(N208="","",IFERROR(INDEX($B$6:$B$105,MATCH(N208,$A$6:$A$105,0)),"Sai mã hàng"))</f>
        <v/>
      </c>
      <c r="P208" s="18" t="str">
        <f aca="false">IF(N208="","",IFERROR(INDEX($C$6:$C$105,MATCH(N208,$A$6:$A$105,0)),""))</f>
        <v/>
      </c>
      <c r="Q208" s="31"/>
      <c r="R208" s="31"/>
      <c r="S208" s="33" t="str">
        <f aca="false">IF(OR(Q208="",R208=""),"",Q208*R208)</f>
        <v/>
      </c>
      <c r="T208" s="19"/>
    </row>
    <row r="209" customFormat="false" ht="15" hidden="false" customHeight="false" outlineLevel="0" collapsed="false">
      <c r="K209" s="20"/>
      <c r="L209" s="19"/>
      <c r="M209" s="19"/>
      <c r="N209" s="37"/>
      <c r="O209" s="18" t="str">
        <f aca="false">IF(N209="","",IFERROR(INDEX($B$6:$B$105,MATCH(N209,$A$6:$A$105,0)),"Sai mã hàng"))</f>
        <v/>
      </c>
      <c r="P209" s="18" t="str">
        <f aca="false">IF(N209="","",IFERROR(INDEX($C$6:$C$105,MATCH(N209,$A$6:$A$105,0)),""))</f>
        <v/>
      </c>
      <c r="Q209" s="31"/>
      <c r="R209" s="31"/>
      <c r="S209" s="33" t="str">
        <f aca="false">IF(OR(Q209="",R209=""),"",Q209*R209)</f>
        <v/>
      </c>
      <c r="T209" s="19"/>
    </row>
    <row r="210" customFormat="false" ht="15" hidden="false" customHeight="false" outlineLevel="0" collapsed="false">
      <c r="K210" s="20"/>
      <c r="L210" s="19"/>
      <c r="M210" s="19"/>
      <c r="N210" s="37"/>
      <c r="O210" s="18" t="str">
        <f aca="false">IF(N210="","",IFERROR(INDEX($B$6:$B$105,MATCH(N210,$A$6:$A$105,0)),"Sai mã hàng"))</f>
        <v/>
      </c>
      <c r="P210" s="18" t="str">
        <f aca="false">IF(N210="","",IFERROR(INDEX($C$6:$C$105,MATCH(N210,$A$6:$A$105,0)),""))</f>
        <v/>
      </c>
      <c r="Q210" s="31"/>
      <c r="R210" s="31"/>
      <c r="S210" s="33" t="str">
        <f aca="false">IF(OR(Q210="",R210=""),"",Q210*R210)</f>
        <v/>
      </c>
      <c r="T210" s="19"/>
    </row>
    <row r="211" customFormat="false" ht="15" hidden="false" customHeight="false" outlineLevel="0" collapsed="false">
      <c r="K211" s="20"/>
      <c r="L211" s="19"/>
      <c r="M211" s="19"/>
      <c r="N211" s="37"/>
      <c r="O211" s="18" t="str">
        <f aca="false">IF(N211="","",IFERROR(INDEX($B$6:$B$105,MATCH(N211,$A$6:$A$105,0)),"Sai mã hàng"))</f>
        <v/>
      </c>
      <c r="P211" s="18" t="str">
        <f aca="false">IF(N211="","",IFERROR(INDEX($C$6:$C$105,MATCH(N211,$A$6:$A$105,0)),""))</f>
        <v/>
      </c>
      <c r="Q211" s="31"/>
      <c r="R211" s="31"/>
      <c r="S211" s="33" t="str">
        <f aca="false">IF(OR(Q211="",R211=""),"",Q211*R211)</f>
        <v/>
      </c>
      <c r="T211" s="19"/>
    </row>
    <row r="212" customFormat="false" ht="15" hidden="false" customHeight="false" outlineLevel="0" collapsed="false">
      <c r="K212" s="20"/>
      <c r="L212" s="19"/>
      <c r="M212" s="19"/>
      <c r="N212" s="37"/>
      <c r="O212" s="18" t="str">
        <f aca="false">IF(N212="","",IFERROR(INDEX($B$6:$B$105,MATCH(N212,$A$6:$A$105,0)),"Sai mã hàng"))</f>
        <v/>
      </c>
      <c r="P212" s="18" t="str">
        <f aca="false">IF(N212="","",IFERROR(INDEX($C$6:$C$105,MATCH(N212,$A$6:$A$105,0)),""))</f>
        <v/>
      </c>
      <c r="Q212" s="31"/>
      <c r="R212" s="31"/>
      <c r="S212" s="33" t="str">
        <f aca="false">IF(OR(Q212="",R212=""),"",Q212*R212)</f>
        <v/>
      </c>
      <c r="T212" s="19"/>
    </row>
    <row r="213" customFormat="false" ht="15" hidden="false" customHeight="false" outlineLevel="0" collapsed="false">
      <c r="K213" s="20"/>
      <c r="L213" s="19"/>
      <c r="M213" s="19"/>
      <c r="N213" s="37"/>
      <c r="O213" s="18" t="str">
        <f aca="false">IF(N213="","",IFERROR(INDEX($B$6:$B$105,MATCH(N213,$A$6:$A$105,0)),"Sai mã hàng"))</f>
        <v/>
      </c>
      <c r="P213" s="18" t="str">
        <f aca="false">IF(N213="","",IFERROR(INDEX($C$6:$C$105,MATCH(N213,$A$6:$A$105,0)),""))</f>
        <v/>
      </c>
      <c r="Q213" s="31"/>
      <c r="R213" s="31"/>
      <c r="S213" s="33" t="str">
        <f aca="false">IF(OR(Q213="",R213=""),"",Q213*R213)</f>
        <v/>
      </c>
      <c r="T213" s="19"/>
    </row>
    <row r="214" customFormat="false" ht="15" hidden="false" customHeight="false" outlineLevel="0" collapsed="false">
      <c r="K214" s="20"/>
      <c r="L214" s="19"/>
      <c r="M214" s="19"/>
      <c r="N214" s="37"/>
      <c r="O214" s="18" t="str">
        <f aca="false">IF(N214="","",IFERROR(INDEX($B$6:$B$105,MATCH(N214,$A$6:$A$105,0)),"Sai mã hàng"))</f>
        <v/>
      </c>
      <c r="P214" s="18" t="str">
        <f aca="false">IF(N214="","",IFERROR(INDEX($C$6:$C$105,MATCH(N214,$A$6:$A$105,0)),""))</f>
        <v/>
      </c>
      <c r="Q214" s="31"/>
      <c r="R214" s="31"/>
      <c r="S214" s="33" t="str">
        <f aca="false">IF(OR(Q214="",R214=""),"",Q214*R214)</f>
        <v/>
      </c>
      <c r="T214" s="19"/>
    </row>
    <row r="215" customFormat="false" ht="15" hidden="false" customHeight="false" outlineLevel="0" collapsed="false">
      <c r="K215" s="20"/>
      <c r="L215" s="19"/>
      <c r="M215" s="19"/>
      <c r="N215" s="37"/>
      <c r="O215" s="18" t="str">
        <f aca="false">IF(N215="","",IFERROR(INDEX($B$6:$B$105,MATCH(N215,$A$6:$A$105,0)),"Sai mã hàng"))</f>
        <v/>
      </c>
      <c r="P215" s="18" t="str">
        <f aca="false">IF(N215="","",IFERROR(INDEX($C$6:$C$105,MATCH(N215,$A$6:$A$105,0)),""))</f>
        <v/>
      </c>
      <c r="Q215" s="31"/>
      <c r="R215" s="31"/>
      <c r="S215" s="33" t="str">
        <f aca="false">IF(OR(Q215="",R215=""),"",Q215*R215)</f>
        <v/>
      </c>
      <c r="T215" s="19"/>
    </row>
    <row r="216" customFormat="false" ht="15" hidden="false" customHeight="false" outlineLevel="0" collapsed="false">
      <c r="K216" s="20"/>
      <c r="L216" s="19"/>
      <c r="M216" s="19"/>
      <c r="N216" s="37"/>
      <c r="O216" s="18" t="str">
        <f aca="false">IF(N216="","",IFERROR(INDEX($B$6:$B$105,MATCH(N216,$A$6:$A$105,0)),"Sai mã hàng"))</f>
        <v/>
      </c>
      <c r="P216" s="18" t="str">
        <f aca="false">IF(N216="","",IFERROR(INDEX($C$6:$C$105,MATCH(N216,$A$6:$A$105,0)),""))</f>
        <v/>
      </c>
      <c r="Q216" s="31"/>
      <c r="R216" s="31"/>
      <c r="S216" s="33" t="str">
        <f aca="false">IF(OR(Q216="",R216=""),"",Q216*R216)</f>
        <v/>
      </c>
      <c r="T216" s="19"/>
    </row>
    <row r="217" customFormat="false" ht="15" hidden="false" customHeight="false" outlineLevel="0" collapsed="false">
      <c r="K217" s="20"/>
      <c r="L217" s="19"/>
      <c r="M217" s="19"/>
      <c r="N217" s="37"/>
      <c r="O217" s="18" t="str">
        <f aca="false">IF(N217="","",IFERROR(INDEX($B$6:$B$105,MATCH(N217,$A$6:$A$105,0)),"Sai mã hàng"))</f>
        <v/>
      </c>
      <c r="P217" s="18" t="str">
        <f aca="false">IF(N217="","",IFERROR(INDEX($C$6:$C$105,MATCH(N217,$A$6:$A$105,0)),""))</f>
        <v/>
      </c>
      <c r="Q217" s="31"/>
      <c r="R217" s="31"/>
      <c r="S217" s="33" t="str">
        <f aca="false">IF(OR(Q217="",R217=""),"",Q217*R217)</f>
        <v/>
      </c>
      <c r="T217" s="19"/>
    </row>
    <row r="218" customFormat="false" ht="15" hidden="false" customHeight="false" outlineLevel="0" collapsed="false">
      <c r="K218" s="20"/>
      <c r="L218" s="19"/>
      <c r="M218" s="19"/>
      <c r="N218" s="37"/>
      <c r="O218" s="18" t="str">
        <f aca="false">IF(N218="","",IFERROR(INDEX($B$6:$B$105,MATCH(N218,$A$6:$A$105,0)),"Sai mã hàng"))</f>
        <v/>
      </c>
      <c r="P218" s="18" t="str">
        <f aca="false">IF(N218="","",IFERROR(INDEX($C$6:$C$105,MATCH(N218,$A$6:$A$105,0)),""))</f>
        <v/>
      </c>
      <c r="Q218" s="31"/>
      <c r="R218" s="31"/>
      <c r="S218" s="33" t="str">
        <f aca="false">IF(OR(Q218="",R218=""),"",Q218*R218)</f>
        <v/>
      </c>
      <c r="T218" s="19"/>
    </row>
    <row r="219" customFormat="false" ht="15" hidden="false" customHeight="false" outlineLevel="0" collapsed="false">
      <c r="K219" s="20"/>
      <c r="L219" s="19"/>
      <c r="M219" s="19"/>
      <c r="N219" s="37"/>
      <c r="O219" s="18" t="str">
        <f aca="false">IF(N219="","",IFERROR(INDEX($B$6:$B$105,MATCH(N219,$A$6:$A$105,0)),"Sai mã hàng"))</f>
        <v/>
      </c>
      <c r="P219" s="18" t="str">
        <f aca="false">IF(N219="","",IFERROR(INDEX($C$6:$C$105,MATCH(N219,$A$6:$A$105,0)),""))</f>
        <v/>
      </c>
      <c r="Q219" s="31"/>
      <c r="R219" s="31"/>
      <c r="S219" s="33" t="str">
        <f aca="false">IF(OR(Q219="",R219=""),"",Q219*R219)</f>
        <v/>
      </c>
      <c r="T219" s="19"/>
    </row>
    <row r="220" customFormat="false" ht="15" hidden="false" customHeight="false" outlineLevel="0" collapsed="false">
      <c r="K220" s="20"/>
      <c r="L220" s="19"/>
      <c r="M220" s="19"/>
      <c r="N220" s="37"/>
      <c r="O220" s="18" t="str">
        <f aca="false">IF(N220="","",IFERROR(INDEX($B$6:$B$105,MATCH(N220,$A$6:$A$105,0)),"Sai mã hàng"))</f>
        <v/>
      </c>
      <c r="P220" s="18" t="str">
        <f aca="false">IF(N220="","",IFERROR(INDEX($C$6:$C$105,MATCH(N220,$A$6:$A$105,0)),""))</f>
        <v/>
      </c>
      <c r="Q220" s="31"/>
      <c r="R220" s="31"/>
      <c r="S220" s="33" t="str">
        <f aca="false">IF(OR(Q220="",R220=""),"",Q220*R220)</f>
        <v/>
      </c>
      <c r="T220" s="19"/>
    </row>
    <row r="221" customFormat="false" ht="15" hidden="false" customHeight="false" outlineLevel="0" collapsed="false">
      <c r="K221" s="20"/>
      <c r="L221" s="19"/>
      <c r="M221" s="19"/>
      <c r="N221" s="37"/>
      <c r="O221" s="18" t="str">
        <f aca="false">IF(N221="","",IFERROR(INDEX($B$6:$B$105,MATCH(N221,$A$6:$A$105,0)),"Sai mã hàng"))</f>
        <v/>
      </c>
      <c r="P221" s="18" t="str">
        <f aca="false">IF(N221="","",IFERROR(INDEX($C$6:$C$105,MATCH(N221,$A$6:$A$105,0)),""))</f>
        <v/>
      </c>
      <c r="Q221" s="31"/>
      <c r="R221" s="31"/>
      <c r="S221" s="33" t="str">
        <f aca="false">IF(OR(Q221="",R221=""),"",Q221*R221)</f>
        <v/>
      </c>
      <c r="T221" s="19"/>
    </row>
    <row r="222" customFormat="false" ht="15" hidden="false" customHeight="false" outlineLevel="0" collapsed="false">
      <c r="K222" s="20"/>
      <c r="L222" s="19"/>
      <c r="M222" s="19"/>
      <c r="N222" s="37"/>
      <c r="O222" s="18" t="str">
        <f aca="false">IF(N222="","",IFERROR(INDEX($B$6:$B$105,MATCH(N222,$A$6:$A$105,0)),"Sai mã hàng"))</f>
        <v/>
      </c>
      <c r="P222" s="18" t="str">
        <f aca="false">IF(N222="","",IFERROR(INDEX($C$6:$C$105,MATCH(N222,$A$6:$A$105,0)),""))</f>
        <v/>
      </c>
      <c r="Q222" s="31"/>
      <c r="R222" s="31"/>
      <c r="S222" s="33" t="str">
        <f aca="false">IF(OR(Q222="",R222=""),"",Q222*R222)</f>
        <v/>
      </c>
      <c r="T222" s="19"/>
    </row>
    <row r="223" customFormat="false" ht="15" hidden="false" customHeight="false" outlineLevel="0" collapsed="false">
      <c r="K223" s="20"/>
      <c r="L223" s="19"/>
      <c r="M223" s="19"/>
      <c r="N223" s="37"/>
      <c r="O223" s="18" t="str">
        <f aca="false">IF(N223="","",IFERROR(INDEX($B$6:$B$105,MATCH(N223,$A$6:$A$105,0)),"Sai mã hàng"))</f>
        <v/>
      </c>
      <c r="P223" s="18" t="str">
        <f aca="false">IF(N223="","",IFERROR(INDEX($C$6:$C$105,MATCH(N223,$A$6:$A$105,0)),""))</f>
        <v/>
      </c>
      <c r="Q223" s="31"/>
      <c r="R223" s="31"/>
      <c r="S223" s="33" t="str">
        <f aca="false">IF(OR(Q223="",R223=""),"",Q223*R223)</f>
        <v/>
      </c>
      <c r="T223" s="19"/>
    </row>
    <row r="224" customFormat="false" ht="15" hidden="false" customHeight="false" outlineLevel="0" collapsed="false">
      <c r="K224" s="20"/>
      <c r="L224" s="19"/>
      <c r="M224" s="19"/>
      <c r="N224" s="37"/>
      <c r="O224" s="18" t="str">
        <f aca="false">IF(N224="","",IFERROR(INDEX($B$6:$B$105,MATCH(N224,$A$6:$A$105,0)),"Sai mã hàng"))</f>
        <v/>
      </c>
      <c r="P224" s="18" t="str">
        <f aca="false">IF(N224="","",IFERROR(INDEX($C$6:$C$105,MATCH(N224,$A$6:$A$105,0)),""))</f>
        <v/>
      </c>
      <c r="Q224" s="31"/>
      <c r="R224" s="31"/>
      <c r="S224" s="33" t="str">
        <f aca="false">IF(OR(Q224="",R224=""),"",Q224*R224)</f>
        <v/>
      </c>
      <c r="T224" s="19"/>
    </row>
    <row r="225" customFormat="false" ht="15" hidden="false" customHeight="false" outlineLevel="0" collapsed="false">
      <c r="K225" s="20"/>
      <c r="L225" s="19"/>
      <c r="M225" s="19"/>
      <c r="N225" s="37"/>
      <c r="O225" s="18" t="str">
        <f aca="false">IF(N225="","",IFERROR(INDEX($B$6:$B$105,MATCH(N225,$A$6:$A$105,0)),"Sai mã hàng"))</f>
        <v/>
      </c>
      <c r="P225" s="18" t="str">
        <f aca="false">IF(N225="","",IFERROR(INDEX($C$6:$C$105,MATCH(N225,$A$6:$A$105,0)),""))</f>
        <v/>
      </c>
      <c r="Q225" s="31"/>
      <c r="R225" s="31"/>
      <c r="S225" s="33" t="str">
        <f aca="false">IF(OR(Q225="",R225=""),"",Q225*R225)</f>
        <v/>
      </c>
      <c r="T225" s="19"/>
    </row>
    <row r="226" customFormat="false" ht="15" hidden="false" customHeight="false" outlineLevel="0" collapsed="false">
      <c r="K226" s="20"/>
      <c r="L226" s="19"/>
      <c r="M226" s="19"/>
      <c r="N226" s="37"/>
      <c r="O226" s="18" t="str">
        <f aca="false">IF(N226="","",IFERROR(INDEX($B$6:$B$105,MATCH(N226,$A$6:$A$105,0)),"Sai mã hàng"))</f>
        <v/>
      </c>
      <c r="P226" s="18" t="str">
        <f aca="false">IF(N226="","",IFERROR(INDEX($C$6:$C$105,MATCH(N226,$A$6:$A$105,0)),""))</f>
        <v/>
      </c>
      <c r="Q226" s="31"/>
      <c r="R226" s="31"/>
      <c r="S226" s="33" t="str">
        <f aca="false">IF(OR(Q226="",R226=""),"",Q226*R226)</f>
        <v/>
      </c>
      <c r="T226" s="19"/>
    </row>
    <row r="227" customFormat="false" ht="15" hidden="false" customHeight="false" outlineLevel="0" collapsed="false">
      <c r="K227" s="20"/>
      <c r="L227" s="19"/>
      <c r="M227" s="19"/>
      <c r="N227" s="37"/>
      <c r="O227" s="18" t="str">
        <f aca="false">IF(N227="","",IFERROR(INDEX($B$6:$B$105,MATCH(N227,$A$6:$A$105,0)),"Sai mã hàng"))</f>
        <v/>
      </c>
      <c r="P227" s="18" t="str">
        <f aca="false">IF(N227="","",IFERROR(INDEX($C$6:$C$105,MATCH(N227,$A$6:$A$105,0)),""))</f>
        <v/>
      </c>
      <c r="Q227" s="31"/>
      <c r="R227" s="31"/>
      <c r="S227" s="33" t="str">
        <f aca="false">IF(OR(Q227="",R227=""),"",Q227*R227)</f>
        <v/>
      </c>
      <c r="T227" s="19"/>
    </row>
    <row r="228" customFormat="false" ht="15" hidden="false" customHeight="false" outlineLevel="0" collapsed="false">
      <c r="K228" s="20"/>
      <c r="L228" s="19"/>
      <c r="M228" s="19"/>
      <c r="N228" s="37"/>
      <c r="O228" s="18" t="str">
        <f aca="false">IF(N228="","",IFERROR(INDEX($B$6:$B$105,MATCH(N228,$A$6:$A$105,0)),"Sai mã hàng"))</f>
        <v/>
      </c>
      <c r="P228" s="18" t="str">
        <f aca="false">IF(N228="","",IFERROR(INDEX($C$6:$C$105,MATCH(N228,$A$6:$A$105,0)),""))</f>
        <v/>
      </c>
      <c r="Q228" s="31"/>
      <c r="R228" s="31"/>
      <c r="S228" s="33" t="str">
        <f aca="false">IF(OR(Q228="",R228=""),"",Q228*R228)</f>
        <v/>
      </c>
      <c r="T228" s="19"/>
    </row>
    <row r="229" customFormat="false" ht="15" hidden="false" customHeight="false" outlineLevel="0" collapsed="false">
      <c r="K229" s="20"/>
      <c r="L229" s="19"/>
      <c r="M229" s="19"/>
      <c r="N229" s="37"/>
      <c r="O229" s="18" t="str">
        <f aca="false">IF(N229="","",IFERROR(INDEX($B$6:$B$105,MATCH(N229,$A$6:$A$105,0)),"Sai mã hàng"))</f>
        <v/>
      </c>
      <c r="P229" s="18" t="str">
        <f aca="false">IF(N229="","",IFERROR(INDEX($C$6:$C$105,MATCH(N229,$A$6:$A$105,0)),""))</f>
        <v/>
      </c>
      <c r="Q229" s="31"/>
      <c r="R229" s="31"/>
      <c r="S229" s="33" t="str">
        <f aca="false">IF(OR(Q229="",R229=""),"",Q229*R229)</f>
        <v/>
      </c>
      <c r="T229" s="19"/>
    </row>
    <row r="230" customFormat="false" ht="15" hidden="false" customHeight="false" outlineLevel="0" collapsed="false">
      <c r="K230" s="20"/>
      <c r="L230" s="19"/>
      <c r="M230" s="19"/>
      <c r="N230" s="37"/>
      <c r="O230" s="18" t="str">
        <f aca="false">IF(N230="","",IFERROR(INDEX($B$6:$B$105,MATCH(N230,$A$6:$A$105,0)),"Sai mã hàng"))</f>
        <v/>
      </c>
      <c r="P230" s="18" t="str">
        <f aca="false">IF(N230="","",IFERROR(INDEX($C$6:$C$105,MATCH(N230,$A$6:$A$105,0)),""))</f>
        <v/>
      </c>
      <c r="Q230" s="31"/>
      <c r="R230" s="31"/>
      <c r="S230" s="33" t="str">
        <f aca="false">IF(OR(Q230="",R230=""),"",Q230*R230)</f>
        <v/>
      </c>
      <c r="T230" s="19"/>
    </row>
    <row r="231" customFormat="false" ht="15" hidden="false" customHeight="false" outlineLevel="0" collapsed="false">
      <c r="K231" s="20"/>
      <c r="L231" s="19"/>
      <c r="M231" s="19"/>
      <c r="N231" s="37"/>
      <c r="O231" s="18" t="str">
        <f aca="false">IF(N231="","",IFERROR(INDEX($B$6:$B$105,MATCH(N231,$A$6:$A$105,0)),"Sai mã hàng"))</f>
        <v/>
      </c>
      <c r="P231" s="18" t="str">
        <f aca="false">IF(N231="","",IFERROR(INDEX($C$6:$C$105,MATCH(N231,$A$6:$A$105,0)),""))</f>
        <v/>
      </c>
      <c r="Q231" s="31"/>
      <c r="R231" s="31"/>
      <c r="S231" s="33" t="str">
        <f aca="false">IF(OR(Q231="",R231=""),"",Q231*R231)</f>
        <v/>
      </c>
      <c r="T231" s="19"/>
    </row>
    <row r="232" customFormat="false" ht="15" hidden="false" customHeight="false" outlineLevel="0" collapsed="false">
      <c r="K232" s="20"/>
      <c r="L232" s="19"/>
      <c r="M232" s="19"/>
      <c r="N232" s="37"/>
      <c r="O232" s="18" t="str">
        <f aca="false">IF(N232="","",IFERROR(INDEX($B$6:$B$105,MATCH(N232,$A$6:$A$105,0)),"Sai mã hàng"))</f>
        <v/>
      </c>
      <c r="P232" s="18" t="str">
        <f aca="false">IF(N232="","",IFERROR(INDEX($C$6:$C$105,MATCH(N232,$A$6:$A$105,0)),""))</f>
        <v/>
      </c>
      <c r="Q232" s="31"/>
      <c r="R232" s="31"/>
      <c r="S232" s="33" t="str">
        <f aca="false">IF(OR(Q232="",R232=""),"",Q232*R232)</f>
        <v/>
      </c>
      <c r="T232" s="19"/>
    </row>
    <row r="233" customFormat="false" ht="15" hidden="false" customHeight="false" outlineLevel="0" collapsed="false">
      <c r="K233" s="20"/>
      <c r="L233" s="19"/>
      <c r="M233" s="19"/>
      <c r="N233" s="37"/>
      <c r="O233" s="18" t="str">
        <f aca="false">IF(N233="","",IFERROR(INDEX($B$6:$B$105,MATCH(N233,$A$6:$A$105,0)),"Sai mã hàng"))</f>
        <v/>
      </c>
      <c r="P233" s="18" t="str">
        <f aca="false">IF(N233="","",IFERROR(INDEX($C$6:$C$105,MATCH(N233,$A$6:$A$105,0)),""))</f>
        <v/>
      </c>
      <c r="Q233" s="31"/>
      <c r="R233" s="31"/>
      <c r="S233" s="33" t="str">
        <f aca="false">IF(OR(Q233="",R233=""),"",Q233*R233)</f>
        <v/>
      </c>
      <c r="T233" s="19"/>
    </row>
    <row r="234" customFormat="false" ht="15" hidden="false" customHeight="false" outlineLevel="0" collapsed="false">
      <c r="K234" s="20"/>
      <c r="L234" s="19"/>
      <c r="M234" s="19"/>
      <c r="N234" s="37"/>
      <c r="O234" s="18" t="str">
        <f aca="false">IF(N234="","",IFERROR(INDEX($B$6:$B$105,MATCH(N234,$A$6:$A$105,0)),"Sai mã hàng"))</f>
        <v/>
      </c>
      <c r="P234" s="18" t="str">
        <f aca="false">IF(N234="","",IFERROR(INDEX($C$6:$C$105,MATCH(N234,$A$6:$A$105,0)),""))</f>
        <v/>
      </c>
      <c r="Q234" s="31"/>
      <c r="R234" s="31"/>
      <c r="S234" s="33" t="str">
        <f aca="false">IF(OR(Q234="",R234=""),"",Q234*R234)</f>
        <v/>
      </c>
      <c r="T234" s="19"/>
    </row>
    <row r="235" customFormat="false" ht="15" hidden="false" customHeight="false" outlineLevel="0" collapsed="false">
      <c r="K235" s="20"/>
      <c r="L235" s="19"/>
      <c r="M235" s="19"/>
      <c r="N235" s="37"/>
      <c r="O235" s="18" t="str">
        <f aca="false">IF(N235="","",IFERROR(INDEX($B$6:$B$105,MATCH(N235,$A$6:$A$105,0)),"Sai mã hàng"))</f>
        <v/>
      </c>
      <c r="P235" s="18" t="str">
        <f aca="false">IF(N235="","",IFERROR(INDEX($C$6:$C$105,MATCH(N235,$A$6:$A$105,0)),""))</f>
        <v/>
      </c>
      <c r="Q235" s="31"/>
      <c r="R235" s="31"/>
      <c r="S235" s="33" t="str">
        <f aca="false">IF(OR(Q235="",R235=""),"",Q235*R235)</f>
        <v/>
      </c>
      <c r="T235" s="19"/>
    </row>
    <row r="236" customFormat="false" ht="15" hidden="false" customHeight="false" outlineLevel="0" collapsed="false">
      <c r="K236" s="20"/>
      <c r="L236" s="19"/>
      <c r="M236" s="19"/>
      <c r="N236" s="37"/>
      <c r="O236" s="18" t="str">
        <f aca="false">IF(N236="","",IFERROR(INDEX($B$6:$B$105,MATCH(N236,$A$6:$A$105,0)),"Sai mã hàng"))</f>
        <v/>
      </c>
      <c r="P236" s="18" t="str">
        <f aca="false">IF(N236="","",IFERROR(INDEX($C$6:$C$105,MATCH(N236,$A$6:$A$105,0)),""))</f>
        <v/>
      </c>
      <c r="Q236" s="31"/>
      <c r="R236" s="31"/>
      <c r="S236" s="33" t="str">
        <f aca="false">IF(OR(Q236="",R236=""),"",Q236*R236)</f>
        <v/>
      </c>
      <c r="T236" s="19"/>
    </row>
    <row r="237" customFormat="false" ht="15" hidden="false" customHeight="false" outlineLevel="0" collapsed="false">
      <c r="K237" s="20"/>
      <c r="L237" s="19"/>
      <c r="M237" s="19"/>
      <c r="N237" s="37"/>
      <c r="O237" s="18" t="str">
        <f aca="false">IF(N237="","",IFERROR(INDEX($B$6:$B$105,MATCH(N237,$A$6:$A$105,0)),"Sai mã hàng"))</f>
        <v/>
      </c>
      <c r="P237" s="18" t="str">
        <f aca="false">IF(N237="","",IFERROR(INDEX($C$6:$C$105,MATCH(N237,$A$6:$A$105,0)),""))</f>
        <v/>
      </c>
      <c r="Q237" s="31"/>
      <c r="R237" s="31"/>
      <c r="S237" s="33" t="str">
        <f aca="false">IF(OR(Q237="",R237=""),"",Q237*R237)</f>
        <v/>
      </c>
      <c r="T237" s="19"/>
    </row>
    <row r="238" customFormat="false" ht="15" hidden="false" customHeight="false" outlineLevel="0" collapsed="false">
      <c r="K238" s="20"/>
      <c r="L238" s="19"/>
      <c r="M238" s="19"/>
      <c r="N238" s="37"/>
      <c r="O238" s="18" t="str">
        <f aca="false">IF(N238="","",IFERROR(INDEX($B$6:$B$105,MATCH(N238,$A$6:$A$105,0)),"Sai mã hàng"))</f>
        <v/>
      </c>
      <c r="P238" s="18" t="str">
        <f aca="false">IF(N238="","",IFERROR(INDEX($C$6:$C$105,MATCH(N238,$A$6:$A$105,0)),""))</f>
        <v/>
      </c>
      <c r="Q238" s="31"/>
      <c r="R238" s="31"/>
      <c r="S238" s="33" t="str">
        <f aca="false">IF(OR(Q238="",R238=""),"",Q238*R238)</f>
        <v/>
      </c>
      <c r="T238" s="19"/>
    </row>
    <row r="239" customFormat="false" ht="15" hidden="false" customHeight="false" outlineLevel="0" collapsed="false">
      <c r="K239" s="20"/>
      <c r="L239" s="19"/>
      <c r="M239" s="19"/>
      <c r="N239" s="37"/>
      <c r="O239" s="18" t="str">
        <f aca="false">IF(N239="","",IFERROR(INDEX($B$6:$B$105,MATCH(N239,$A$6:$A$105,0)),"Sai mã hàng"))</f>
        <v/>
      </c>
      <c r="P239" s="18" t="str">
        <f aca="false">IF(N239="","",IFERROR(INDEX($C$6:$C$105,MATCH(N239,$A$6:$A$105,0)),""))</f>
        <v/>
      </c>
      <c r="Q239" s="31"/>
      <c r="R239" s="31"/>
      <c r="S239" s="33" t="str">
        <f aca="false">IF(OR(Q239="",R239=""),"",Q239*R239)</f>
        <v/>
      </c>
      <c r="T239" s="19"/>
    </row>
    <row r="240" customFormat="false" ht="15" hidden="false" customHeight="false" outlineLevel="0" collapsed="false">
      <c r="K240" s="20"/>
      <c r="L240" s="19"/>
      <c r="M240" s="19"/>
      <c r="N240" s="37"/>
      <c r="O240" s="18" t="str">
        <f aca="false">IF(N240="","",IFERROR(INDEX($B$6:$B$105,MATCH(N240,$A$6:$A$105,0)),"Sai mã hàng"))</f>
        <v/>
      </c>
      <c r="P240" s="18" t="str">
        <f aca="false">IF(N240="","",IFERROR(INDEX($C$6:$C$105,MATCH(N240,$A$6:$A$105,0)),""))</f>
        <v/>
      </c>
      <c r="Q240" s="31"/>
      <c r="R240" s="31"/>
      <c r="S240" s="33" t="str">
        <f aca="false">IF(OR(Q240="",R240=""),"",Q240*R240)</f>
        <v/>
      </c>
      <c r="T240" s="19"/>
    </row>
    <row r="241" customFormat="false" ht="15" hidden="false" customHeight="false" outlineLevel="0" collapsed="false">
      <c r="K241" s="20"/>
      <c r="L241" s="19"/>
      <c r="M241" s="19"/>
      <c r="N241" s="37"/>
      <c r="O241" s="18" t="str">
        <f aca="false">IF(N241="","",IFERROR(INDEX($B$6:$B$105,MATCH(N241,$A$6:$A$105,0)),"Sai mã hàng"))</f>
        <v/>
      </c>
      <c r="P241" s="18" t="str">
        <f aca="false">IF(N241="","",IFERROR(INDEX($C$6:$C$105,MATCH(N241,$A$6:$A$105,0)),""))</f>
        <v/>
      </c>
      <c r="Q241" s="31"/>
      <c r="R241" s="31"/>
      <c r="S241" s="33" t="str">
        <f aca="false">IF(OR(Q241="",R241=""),"",Q241*R241)</f>
        <v/>
      </c>
      <c r="T241" s="19"/>
    </row>
    <row r="242" customFormat="false" ht="15" hidden="false" customHeight="false" outlineLevel="0" collapsed="false">
      <c r="K242" s="20"/>
      <c r="L242" s="19"/>
      <c r="M242" s="19"/>
      <c r="N242" s="37"/>
      <c r="O242" s="18" t="str">
        <f aca="false">IF(N242="","",IFERROR(INDEX($B$6:$B$105,MATCH(N242,$A$6:$A$105,0)),"Sai mã hàng"))</f>
        <v/>
      </c>
      <c r="P242" s="18" t="str">
        <f aca="false">IF(N242="","",IFERROR(INDEX($C$6:$C$105,MATCH(N242,$A$6:$A$105,0)),""))</f>
        <v/>
      </c>
      <c r="Q242" s="31"/>
      <c r="R242" s="31"/>
      <c r="S242" s="33" t="str">
        <f aca="false">IF(OR(Q242="",R242=""),"",Q242*R242)</f>
        <v/>
      </c>
      <c r="T242" s="19"/>
    </row>
    <row r="243" customFormat="false" ht="15" hidden="false" customHeight="false" outlineLevel="0" collapsed="false">
      <c r="K243" s="20"/>
      <c r="L243" s="19"/>
      <c r="M243" s="19"/>
      <c r="N243" s="37"/>
      <c r="O243" s="18" t="str">
        <f aca="false">IF(N243="","",IFERROR(INDEX($B$6:$B$105,MATCH(N243,$A$6:$A$105,0)),"Sai mã hàng"))</f>
        <v/>
      </c>
      <c r="P243" s="18" t="str">
        <f aca="false">IF(N243="","",IFERROR(INDEX($C$6:$C$105,MATCH(N243,$A$6:$A$105,0)),""))</f>
        <v/>
      </c>
      <c r="Q243" s="31"/>
      <c r="R243" s="31"/>
      <c r="S243" s="33" t="str">
        <f aca="false">IF(OR(Q243="",R243=""),"",Q243*R243)</f>
        <v/>
      </c>
      <c r="T243" s="19"/>
    </row>
    <row r="244" customFormat="false" ht="15" hidden="false" customHeight="false" outlineLevel="0" collapsed="false">
      <c r="K244" s="20"/>
      <c r="L244" s="19"/>
      <c r="M244" s="19"/>
      <c r="N244" s="37"/>
      <c r="O244" s="18" t="str">
        <f aca="false">IF(N244="","",IFERROR(INDEX($B$6:$B$105,MATCH(N244,$A$6:$A$105,0)),"Sai mã hàng"))</f>
        <v/>
      </c>
      <c r="P244" s="18" t="str">
        <f aca="false">IF(N244="","",IFERROR(INDEX($C$6:$C$105,MATCH(N244,$A$6:$A$105,0)),""))</f>
        <v/>
      </c>
      <c r="Q244" s="31"/>
      <c r="R244" s="31"/>
      <c r="S244" s="33" t="str">
        <f aca="false">IF(OR(Q244="",R244=""),"",Q244*R244)</f>
        <v/>
      </c>
      <c r="T244" s="19"/>
    </row>
    <row r="245" customFormat="false" ht="15" hidden="false" customHeight="false" outlineLevel="0" collapsed="false">
      <c r="K245" s="20"/>
      <c r="L245" s="19"/>
      <c r="M245" s="19"/>
      <c r="N245" s="37"/>
      <c r="O245" s="18" t="str">
        <f aca="false">IF(N245="","",IFERROR(INDEX($B$6:$B$105,MATCH(N245,$A$6:$A$105,0)),"Sai mã hàng"))</f>
        <v/>
      </c>
      <c r="P245" s="18" t="str">
        <f aca="false">IF(N245="","",IFERROR(INDEX($C$6:$C$105,MATCH(N245,$A$6:$A$105,0)),""))</f>
        <v/>
      </c>
      <c r="Q245" s="31"/>
      <c r="R245" s="31"/>
      <c r="S245" s="33" t="str">
        <f aca="false">IF(OR(Q245="",R245=""),"",Q245*R245)</f>
        <v/>
      </c>
      <c r="T245" s="19"/>
    </row>
    <row r="246" customFormat="false" ht="15" hidden="false" customHeight="false" outlineLevel="0" collapsed="false">
      <c r="K246" s="20"/>
      <c r="L246" s="19"/>
      <c r="M246" s="19"/>
      <c r="N246" s="37"/>
      <c r="O246" s="18" t="str">
        <f aca="false">IF(N246="","",IFERROR(INDEX($B$6:$B$105,MATCH(N246,$A$6:$A$105,0)),"Sai mã hàng"))</f>
        <v/>
      </c>
      <c r="P246" s="18" t="str">
        <f aca="false">IF(N246="","",IFERROR(INDEX($C$6:$C$105,MATCH(N246,$A$6:$A$105,0)),""))</f>
        <v/>
      </c>
      <c r="Q246" s="31"/>
      <c r="R246" s="31"/>
      <c r="S246" s="33" t="str">
        <f aca="false">IF(OR(Q246="",R246=""),"",Q246*R246)</f>
        <v/>
      </c>
      <c r="T246" s="19"/>
    </row>
    <row r="247" customFormat="false" ht="15" hidden="false" customHeight="false" outlineLevel="0" collapsed="false">
      <c r="K247" s="20"/>
      <c r="L247" s="19"/>
      <c r="M247" s="19"/>
      <c r="N247" s="37"/>
      <c r="O247" s="18" t="str">
        <f aca="false">IF(N247="","",IFERROR(INDEX($B$6:$B$105,MATCH(N247,$A$6:$A$105,0)),"Sai mã hàng"))</f>
        <v/>
      </c>
      <c r="P247" s="18" t="str">
        <f aca="false">IF(N247="","",IFERROR(INDEX($C$6:$C$105,MATCH(N247,$A$6:$A$105,0)),""))</f>
        <v/>
      </c>
      <c r="Q247" s="31"/>
      <c r="R247" s="31"/>
      <c r="S247" s="33" t="str">
        <f aca="false">IF(OR(Q247="",R247=""),"",Q247*R247)</f>
        <v/>
      </c>
      <c r="T247" s="19"/>
    </row>
    <row r="248" customFormat="false" ht="15" hidden="false" customHeight="false" outlineLevel="0" collapsed="false">
      <c r="K248" s="20"/>
      <c r="L248" s="19"/>
      <c r="M248" s="19"/>
      <c r="N248" s="37"/>
      <c r="O248" s="18" t="str">
        <f aca="false">IF(N248="","",IFERROR(INDEX($B$6:$B$105,MATCH(N248,$A$6:$A$105,0)),"Sai mã hàng"))</f>
        <v/>
      </c>
      <c r="P248" s="18" t="str">
        <f aca="false">IF(N248="","",IFERROR(INDEX($C$6:$C$105,MATCH(N248,$A$6:$A$105,0)),""))</f>
        <v/>
      </c>
      <c r="Q248" s="31"/>
      <c r="R248" s="31"/>
      <c r="S248" s="33" t="str">
        <f aca="false">IF(OR(Q248="",R248=""),"",Q248*R248)</f>
        <v/>
      </c>
      <c r="T248" s="19"/>
    </row>
    <row r="249" customFormat="false" ht="15" hidden="false" customHeight="false" outlineLevel="0" collapsed="false">
      <c r="K249" s="20"/>
      <c r="L249" s="19"/>
      <c r="M249" s="19"/>
      <c r="N249" s="37"/>
      <c r="O249" s="18" t="str">
        <f aca="false">IF(N249="","",IFERROR(INDEX($B$6:$B$105,MATCH(N249,$A$6:$A$105,0)),"Sai mã hàng"))</f>
        <v/>
      </c>
      <c r="P249" s="18" t="str">
        <f aca="false">IF(N249="","",IFERROR(INDEX($C$6:$C$105,MATCH(N249,$A$6:$A$105,0)),""))</f>
        <v/>
      </c>
      <c r="Q249" s="31"/>
      <c r="R249" s="31"/>
      <c r="S249" s="33" t="str">
        <f aca="false">IF(OR(Q249="",R249=""),"",Q249*R249)</f>
        <v/>
      </c>
      <c r="T249" s="19"/>
    </row>
    <row r="250" customFormat="false" ht="15" hidden="false" customHeight="false" outlineLevel="0" collapsed="false">
      <c r="K250" s="20"/>
      <c r="L250" s="19"/>
      <c r="M250" s="19"/>
      <c r="N250" s="37"/>
      <c r="O250" s="18" t="str">
        <f aca="false">IF(N250="","",IFERROR(INDEX($B$6:$B$105,MATCH(N250,$A$6:$A$105,0)),"Sai mã hàng"))</f>
        <v/>
      </c>
      <c r="P250" s="18" t="str">
        <f aca="false">IF(N250="","",IFERROR(INDEX($C$6:$C$105,MATCH(N250,$A$6:$A$105,0)),""))</f>
        <v/>
      </c>
      <c r="Q250" s="31"/>
      <c r="R250" s="31"/>
      <c r="S250" s="33" t="str">
        <f aca="false">IF(OR(Q250="",R250=""),"",Q250*R250)</f>
        <v/>
      </c>
      <c r="T250" s="19"/>
    </row>
    <row r="251" customFormat="false" ht="15" hidden="false" customHeight="false" outlineLevel="0" collapsed="false">
      <c r="K251" s="20"/>
      <c r="L251" s="19"/>
      <c r="M251" s="19"/>
      <c r="N251" s="37"/>
      <c r="O251" s="18" t="str">
        <f aca="false">IF(N251="","",IFERROR(INDEX($B$6:$B$105,MATCH(N251,$A$6:$A$105,0)),"Sai mã hàng"))</f>
        <v/>
      </c>
      <c r="P251" s="18" t="str">
        <f aca="false">IF(N251="","",IFERROR(INDEX($C$6:$C$105,MATCH(N251,$A$6:$A$105,0)),""))</f>
        <v/>
      </c>
      <c r="Q251" s="31"/>
      <c r="R251" s="31"/>
      <c r="S251" s="33" t="str">
        <f aca="false">IF(OR(Q251="",R251=""),"",Q251*R251)</f>
        <v/>
      </c>
      <c r="T251" s="19"/>
    </row>
    <row r="252" customFormat="false" ht="15" hidden="false" customHeight="false" outlineLevel="0" collapsed="false">
      <c r="K252" s="20"/>
      <c r="L252" s="19"/>
      <c r="M252" s="19"/>
      <c r="N252" s="37"/>
      <c r="O252" s="18" t="str">
        <f aca="false">IF(N252="","",IFERROR(INDEX($B$6:$B$105,MATCH(N252,$A$6:$A$105,0)),"Sai mã hàng"))</f>
        <v/>
      </c>
      <c r="P252" s="18" t="str">
        <f aca="false">IF(N252="","",IFERROR(INDEX($C$6:$C$105,MATCH(N252,$A$6:$A$105,0)),""))</f>
        <v/>
      </c>
      <c r="Q252" s="31"/>
      <c r="R252" s="31"/>
      <c r="S252" s="33" t="str">
        <f aca="false">IF(OR(Q252="",R252=""),"",Q252*R252)</f>
        <v/>
      </c>
      <c r="T252" s="19"/>
    </row>
    <row r="253" customFormat="false" ht="15" hidden="false" customHeight="false" outlineLevel="0" collapsed="false">
      <c r="K253" s="20"/>
      <c r="L253" s="19"/>
      <c r="M253" s="19"/>
      <c r="N253" s="37"/>
      <c r="O253" s="18" t="str">
        <f aca="false">IF(N253="","",IFERROR(INDEX($B$6:$B$105,MATCH(N253,$A$6:$A$105,0)),"Sai mã hàng"))</f>
        <v/>
      </c>
      <c r="P253" s="18" t="str">
        <f aca="false">IF(N253="","",IFERROR(INDEX($C$6:$C$105,MATCH(N253,$A$6:$A$105,0)),""))</f>
        <v/>
      </c>
      <c r="Q253" s="31"/>
      <c r="R253" s="31"/>
      <c r="S253" s="33" t="str">
        <f aca="false">IF(OR(Q253="",R253=""),"",Q253*R253)</f>
        <v/>
      </c>
      <c r="T253" s="19"/>
    </row>
    <row r="254" customFormat="false" ht="15" hidden="false" customHeight="false" outlineLevel="0" collapsed="false">
      <c r="K254" s="20"/>
      <c r="L254" s="19"/>
      <c r="M254" s="19"/>
      <c r="N254" s="37"/>
      <c r="O254" s="18" t="str">
        <f aca="false">IF(N254="","",IFERROR(INDEX($B$6:$B$105,MATCH(N254,$A$6:$A$105,0)),"Sai mã hàng"))</f>
        <v/>
      </c>
      <c r="P254" s="18" t="str">
        <f aca="false">IF(N254="","",IFERROR(INDEX($C$6:$C$105,MATCH(N254,$A$6:$A$105,0)),""))</f>
        <v/>
      </c>
      <c r="Q254" s="31"/>
      <c r="R254" s="31"/>
      <c r="S254" s="33" t="str">
        <f aca="false">IF(OR(Q254="",R254=""),"",Q254*R254)</f>
        <v/>
      </c>
      <c r="T254" s="19"/>
    </row>
    <row r="255" customFormat="false" ht="15" hidden="false" customHeight="false" outlineLevel="0" collapsed="false">
      <c r="K255" s="20"/>
      <c r="L255" s="19"/>
      <c r="M255" s="19"/>
      <c r="N255" s="37"/>
      <c r="O255" s="18" t="str">
        <f aca="false">IF(N255="","",IFERROR(INDEX($B$6:$B$105,MATCH(N255,$A$6:$A$105,0)),"Sai mã hàng"))</f>
        <v/>
      </c>
      <c r="P255" s="18" t="str">
        <f aca="false">IF(N255="","",IFERROR(INDEX($C$6:$C$105,MATCH(N255,$A$6:$A$105,0)),""))</f>
        <v/>
      </c>
      <c r="Q255" s="31"/>
      <c r="R255" s="31"/>
      <c r="S255" s="33" t="str">
        <f aca="false">IF(OR(Q255="",R255=""),"",Q255*R255)</f>
        <v/>
      </c>
      <c r="T255" s="19"/>
    </row>
    <row r="256" customFormat="false" ht="15" hidden="false" customHeight="false" outlineLevel="0" collapsed="false">
      <c r="K256" s="20"/>
      <c r="L256" s="19"/>
      <c r="M256" s="19"/>
      <c r="N256" s="37"/>
      <c r="O256" s="18" t="str">
        <f aca="false">IF(N256="","",IFERROR(INDEX($B$6:$B$105,MATCH(N256,$A$6:$A$105,0)),"Sai mã hàng"))</f>
        <v/>
      </c>
      <c r="P256" s="18" t="str">
        <f aca="false">IF(N256="","",IFERROR(INDEX($C$6:$C$105,MATCH(N256,$A$6:$A$105,0)),""))</f>
        <v/>
      </c>
      <c r="Q256" s="31"/>
      <c r="R256" s="31"/>
      <c r="S256" s="33" t="str">
        <f aca="false">IF(OR(Q256="",R256=""),"",Q256*R256)</f>
        <v/>
      </c>
      <c r="T256" s="19"/>
    </row>
    <row r="257" customFormat="false" ht="15" hidden="false" customHeight="false" outlineLevel="0" collapsed="false">
      <c r="K257" s="20"/>
      <c r="L257" s="19"/>
      <c r="M257" s="19"/>
      <c r="N257" s="37"/>
      <c r="O257" s="18" t="str">
        <f aca="false">IF(N257="","",IFERROR(INDEX($B$6:$B$105,MATCH(N257,$A$6:$A$105,0)),"Sai mã hàng"))</f>
        <v/>
      </c>
      <c r="P257" s="18" t="str">
        <f aca="false">IF(N257="","",IFERROR(INDEX($C$6:$C$105,MATCH(N257,$A$6:$A$105,0)),""))</f>
        <v/>
      </c>
      <c r="Q257" s="31"/>
      <c r="R257" s="31"/>
      <c r="S257" s="33" t="str">
        <f aca="false">IF(OR(Q257="",R257=""),"",Q257*R257)</f>
        <v/>
      </c>
      <c r="T257" s="19"/>
    </row>
    <row r="258" customFormat="false" ht="15" hidden="false" customHeight="false" outlineLevel="0" collapsed="false">
      <c r="K258" s="20"/>
      <c r="L258" s="19"/>
      <c r="M258" s="19"/>
      <c r="N258" s="37"/>
      <c r="O258" s="18" t="str">
        <f aca="false">IF(N258="","",IFERROR(INDEX($B$6:$B$105,MATCH(N258,$A$6:$A$105,0)),"Sai mã hàng"))</f>
        <v/>
      </c>
      <c r="P258" s="18" t="str">
        <f aca="false">IF(N258="","",IFERROR(INDEX($C$6:$C$105,MATCH(N258,$A$6:$A$105,0)),""))</f>
        <v/>
      </c>
      <c r="Q258" s="31"/>
      <c r="R258" s="31"/>
      <c r="S258" s="33" t="str">
        <f aca="false">IF(OR(Q258="",R258=""),"",Q258*R258)</f>
        <v/>
      </c>
      <c r="T258" s="19"/>
    </row>
    <row r="259" customFormat="false" ht="15" hidden="false" customHeight="false" outlineLevel="0" collapsed="false">
      <c r="K259" s="20"/>
      <c r="L259" s="19"/>
      <c r="M259" s="19"/>
      <c r="N259" s="37"/>
      <c r="O259" s="18" t="str">
        <f aca="false">IF(N259="","",IFERROR(INDEX($B$6:$B$105,MATCH(N259,$A$6:$A$105,0)),"Sai mã hàng"))</f>
        <v/>
      </c>
      <c r="P259" s="18" t="str">
        <f aca="false">IF(N259="","",IFERROR(INDEX($C$6:$C$105,MATCH(N259,$A$6:$A$105,0)),""))</f>
        <v/>
      </c>
      <c r="Q259" s="31"/>
      <c r="R259" s="31"/>
      <c r="S259" s="33" t="str">
        <f aca="false">IF(OR(Q259="",R259=""),"",Q259*R259)</f>
        <v/>
      </c>
      <c r="T259" s="19"/>
    </row>
    <row r="260" customFormat="false" ht="15" hidden="false" customHeight="false" outlineLevel="0" collapsed="false">
      <c r="K260" s="20"/>
      <c r="L260" s="19"/>
      <c r="M260" s="19"/>
      <c r="N260" s="37"/>
      <c r="O260" s="18" t="str">
        <f aca="false">IF(N260="","",IFERROR(INDEX($B$6:$B$105,MATCH(N260,$A$6:$A$105,0)),"Sai mã hàng"))</f>
        <v/>
      </c>
      <c r="P260" s="18" t="str">
        <f aca="false">IF(N260="","",IFERROR(INDEX($C$6:$C$105,MATCH(N260,$A$6:$A$105,0)),""))</f>
        <v/>
      </c>
      <c r="Q260" s="31"/>
      <c r="R260" s="31"/>
      <c r="S260" s="33" t="str">
        <f aca="false">IF(OR(Q260="",R260=""),"",Q260*R260)</f>
        <v/>
      </c>
      <c r="T260" s="19"/>
    </row>
    <row r="261" customFormat="false" ht="15" hidden="false" customHeight="false" outlineLevel="0" collapsed="false">
      <c r="K261" s="20"/>
      <c r="L261" s="19"/>
      <c r="M261" s="19"/>
      <c r="N261" s="37"/>
      <c r="O261" s="18" t="str">
        <f aca="false">IF(N261="","",IFERROR(INDEX($B$6:$B$105,MATCH(N261,$A$6:$A$105,0)),"Sai mã hàng"))</f>
        <v/>
      </c>
      <c r="P261" s="18" t="str">
        <f aca="false">IF(N261="","",IFERROR(INDEX($C$6:$C$105,MATCH(N261,$A$6:$A$105,0)),""))</f>
        <v/>
      </c>
      <c r="Q261" s="31"/>
      <c r="R261" s="31"/>
      <c r="S261" s="33" t="str">
        <f aca="false">IF(OR(Q261="",R261=""),"",Q261*R261)</f>
        <v/>
      </c>
      <c r="T261" s="19"/>
    </row>
    <row r="262" customFormat="false" ht="15" hidden="false" customHeight="false" outlineLevel="0" collapsed="false">
      <c r="K262" s="20"/>
      <c r="L262" s="19"/>
      <c r="M262" s="19"/>
      <c r="N262" s="37"/>
      <c r="O262" s="18" t="str">
        <f aca="false">IF(N262="","",IFERROR(INDEX($B$6:$B$105,MATCH(N262,$A$6:$A$105,0)),"Sai mã hàng"))</f>
        <v/>
      </c>
      <c r="P262" s="18" t="str">
        <f aca="false">IF(N262="","",IFERROR(INDEX($C$6:$C$105,MATCH(N262,$A$6:$A$105,0)),""))</f>
        <v/>
      </c>
      <c r="Q262" s="31"/>
      <c r="R262" s="31"/>
      <c r="S262" s="33" t="str">
        <f aca="false">IF(OR(Q262="",R262=""),"",Q262*R262)</f>
        <v/>
      </c>
      <c r="T262" s="19"/>
    </row>
    <row r="263" customFormat="false" ht="15" hidden="false" customHeight="false" outlineLevel="0" collapsed="false">
      <c r="K263" s="20"/>
      <c r="L263" s="19"/>
      <c r="M263" s="19"/>
      <c r="N263" s="37"/>
      <c r="O263" s="18" t="str">
        <f aca="false">IF(N263="","",IFERROR(INDEX($B$6:$B$105,MATCH(N263,$A$6:$A$105,0)),"Sai mã hàng"))</f>
        <v/>
      </c>
      <c r="P263" s="18" t="str">
        <f aca="false">IF(N263="","",IFERROR(INDEX($C$6:$C$105,MATCH(N263,$A$6:$A$105,0)),""))</f>
        <v/>
      </c>
      <c r="Q263" s="31"/>
      <c r="R263" s="31"/>
      <c r="S263" s="33" t="str">
        <f aca="false">IF(OR(Q263="",R263=""),"",Q263*R263)</f>
        <v/>
      </c>
      <c r="T263" s="19"/>
    </row>
    <row r="264" customFormat="false" ht="15" hidden="false" customHeight="false" outlineLevel="0" collapsed="false">
      <c r="K264" s="20"/>
      <c r="L264" s="19"/>
      <c r="M264" s="19"/>
      <c r="N264" s="37"/>
      <c r="O264" s="18" t="str">
        <f aca="false">IF(N264="","",IFERROR(INDEX($B$6:$B$105,MATCH(N264,$A$6:$A$105,0)),"Sai mã hàng"))</f>
        <v/>
      </c>
      <c r="P264" s="18" t="str">
        <f aca="false">IF(N264="","",IFERROR(INDEX($C$6:$C$105,MATCH(N264,$A$6:$A$105,0)),""))</f>
        <v/>
      </c>
      <c r="Q264" s="31"/>
      <c r="R264" s="31"/>
      <c r="S264" s="33" t="str">
        <f aca="false">IF(OR(Q264="",R264=""),"",Q264*R264)</f>
        <v/>
      </c>
      <c r="T264" s="19"/>
    </row>
    <row r="265" customFormat="false" ht="15" hidden="false" customHeight="false" outlineLevel="0" collapsed="false">
      <c r="K265" s="20"/>
      <c r="L265" s="19"/>
      <c r="M265" s="19"/>
      <c r="N265" s="37"/>
      <c r="O265" s="18" t="str">
        <f aca="false">IF(N265="","",IFERROR(INDEX($B$6:$B$105,MATCH(N265,$A$6:$A$105,0)),"Sai mã hàng"))</f>
        <v/>
      </c>
      <c r="P265" s="18" t="str">
        <f aca="false">IF(N265="","",IFERROR(INDEX($C$6:$C$105,MATCH(N265,$A$6:$A$105,0)),""))</f>
        <v/>
      </c>
      <c r="Q265" s="31"/>
      <c r="R265" s="31"/>
      <c r="S265" s="33" t="str">
        <f aca="false">IF(OR(Q265="",R265=""),"",Q265*R265)</f>
        <v/>
      </c>
      <c r="T265" s="19"/>
    </row>
    <row r="266" customFormat="false" ht="15" hidden="false" customHeight="false" outlineLevel="0" collapsed="false">
      <c r="K266" s="20"/>
      <c r="L266" s="19"/>
      <c r="M266" s="19"/>
      <c r="N266" s="37"/>
      <c r="O266" s="18" t="str">
        <f aca="false">IF(N266="","",IFERROR(INDEX($B$6:$B$105,MATCH(N266,$A$6:$A$105,0)),"Sai mã hàng"))</f>
        <v/>
      </c>
      <c r="P266" s="18" t="str">
        <f aca="false">IF(N266="","",IFERROR(INDEX($C$6:$C$105,MATCH(N266,$A$6:$A$105,0)),""))</f>
        <v/>
      </c>
      <c r="Q266" s="31"/>
      <c r="R266" s="31"/>
      <c r="S266" s="33" t="str">
        <f aca="false">IF(OR(Q266="",R266=""),"",Q266*R266)</f>
        <v/>
      </c>
      <c r="T266" s="19"/>
    </row>
    <row r="267" customFormat="false" ht="15" hidden="false" customHeight="false" outlineLevel="0" collapsed="false">
      <c r="K267" s="20"/>
      <c r="L267" s="19"/>
      <c r="M267" s="19"/>
      <c r="N267" s="37"/>
      <c r="O267" s="18" t="str">
        <f aca="false">IF(N267="","",IFERROR(INDEX($B$6:$B$105,MATCH(N267,$A$6:$A$105,0)),"Sai mã hàng"))</f>
        <v/>
      </c>
      <c r="P267" s="18" t="str">
        <f aca="false">IF(N267="","",IFERROR(INDEX($C$6:$C$105,MATCH(N267,$A$6:$A$105,0)),""))</f>
        <v/>
      </c>
      <c r="Q267" s="31"/>
      <c r="R267" s="31"/>
      <c r="S267" s="33" t="str">
        <f aca="false">IF(OR(Q267="",R267=""),"",Q267*R267)</f>
        <v/>
      </c>
      <c r="T267" s="19"/>
    </row>
    <row r="268" customFormat="false" ht="15" hidden="false" customHeight="false" outlineLevel="0" collapsed="false">
      <c r="K268" s="20"/>
      <c r="L268" s="19"/>
      <c r="M268" s="19"/>
      <c r="N268" s="37"/>
      <c r="O268" s="18" t="str">
        <f aca="false">IF(N268="","",IFERROR(INDEX($B$6:$B$105,MATCH(N268,$A$6:$A$105,0)),"Sai mã hàng"))</f>
        <v/>
      </c>
      <c r="P268" s="18" t="str">
        <f aca="false">IF(N268="","",IFERROR(INDEX($C$6:$C$105,MATCH(N268,$A$6:$A$105,0)),""))</f>
        <v/>
      </c>
      <c r="Q268" s="31"/>
      <c r="R268" s="31"/>
      <c r="S268" s="33" t="str">
        <f aca="false">IF(OR(Q268="",R268=""),"",Q268*R268)</f>
        <v/>
      </c>
      <c r="T268" s="19"/>
    </row>
    <row r="269" customFormat="false" ht="15" hidden="false" customHeight="false" outlineLevel="0" collapsed="false">
      <c r="K269" s="20"/>
      <c r="L269" s="19"/>
      <c r="M269" s="19"/>
      <c r="N269" s="37"/>
      <c r="O269" s="18" t="str">
        <f aca="false">IF(N269="","",IFERROR(INDEX($B$6:$B$105,MATCH(N269,$A$6:$A$105,0)),"Sai mã hàng"))</f>
        <v/>
      </c>
      <c r="P269" s="18" t="str">
        <f aca="false">IF(N269="","",IFERROR(INDEX($C$6:$C$105,MATCH(N269,$A$6:$A$105,0)),""))</f>
        <v/>
      </c>
      <c r="Q269" s="31"/>
      <c r="R269" s="31"/>
      <c r="S269" s="33" t="str">
        <f aca="false">IF(OR(Q269="",R269=""),"",Q269*R269)</f>
        <v/>
      </c>
      <c r="T269" s="19"/>
    </row>
    <row r="270" customFormat="false" ht="15" hidden="false" customHeight="false" outlineLevel="0" collapsed="false">
      <c r="K270" s="20"/>
      <c r="L270" s="19"/>
      <c r="M270" s="19"/>
      <c r="N270" s="37"/>
      <c r="O270" s="18" t="str">
        <f aca="false">IF(N270="","",IFERROR(INDEX($B$6:$B$105,MATCH(N270,$A$6:$A$105,0)),"Sai mã hàng"))</f>
        <v/>
      </c>
      <c r="P270" s="18" t="str">
        <f aca="false">IF(N270="","",IFERROR(INDEX($C$6:$C$105,MATCH(N270,$A$6:$A$105,0)),""))</f>
        <v/>
      </c>
      <c r="Q270" s="31"/>
      <c r="R270" s="31"/>
      <c r="S270" s="33" t="str">
        <f aca="false">IF(OR(Q270="",R270=""),"",Q270*R270)</f>
        <v/>
      </c>
      <c r="T270" s="19"/>
    </row>
    <row r="271" customFormat="false" ht="15" hidden="false" customHeight="false" outlineLevel="0" collapsed="false">
      <c r="K271" s="20"/>
      <c r="L271" s="19"/>
      <c r="M271" s="19"/>
      <c r="N271" s="37"/>
      <c r="O271" s="18" t="str">
        <f aca="false">IF(N271="","",IFERROR(INDEX($B$6:$B$105,MATCH(N271,$A$6:$A$105,0)),"Sai mã hàng"))</f>
        <v/>
      </c>
      <c r="P271" s="18" t="str">
        <f aca="false">IF(N271="","",IFERROR(INDEX($C$6:$C$105,MATCH(N271,$A$6:$A$105,0)),""))</f>
        <v/>
      </c>
      <c r="Q271" s="31"/>
      <c r="R271" s="31"/>
      <c r="S271" s="33" t="str">
        <f aca="false">IF(OR(Q271="",R271=""),"",Q271*R271)</f>
        <v/>
      </c>
      <c r="T271" s="19"/>
    </row>
    <row r="272" customFormat="false" ht="15" hidden="false" customHeight="false" outlineLevel="0" collapsed="false">
      <c r="K272" s="20"/>
      <c r="L272" s="19"/>
      <c r="M272" s="19"/>
      <c r="N272" s="37"/>
      <c r="O272" s="18" t="str">
        <f aca="false">IF(N272="","",IFERROR(INDEX($B$6:$B$105,MATCH(N272,$A$6:$A$105,0)),"Sai mã hàng"))</f>
        <v/>
      </c>
      <c r="P272" s="18" t="str">
        <f aca="false">IF(N272="","",IFERROR(INDEX($C$6:$C$105,MATCH(N272,$A$6:$A$105,0)),""))</f>
        <v/>
      </c>
      <c r="Q272" s="31"/>
      <c r="R272" s="31"/>
      <c r="S272" s="33" t="str">
        <f aca="false">IF(OR(Q272="",R272=""),"",Q272*R272)</f>
        <v/>
      </c>
      <c r="T272" s="19"/>
    </row>
    <row r="273" customFormat="false" ht="15" hidden="false" customHeight="false" outlineLevel="0" collapsed="false">
      <c r="K273" s="20"/>
      <c r="L273" s="19"/>
      <c r="M273" s="19"/>
      <c r="N273" s="37"/>
      <c r="O273" s="18" t="str">
        <f aca="false">IF(N273="","",IFERROR(INDEX($B$6:$B$105,MATCH(N273,$A$6:$A$105,0)),"Sai mã hàng"))</f>
        <v/>
      </c>
      <c r="P273" s="18" t="str">
        <f aca="false">IF(N273="","",IFERROR(INDEX($C$6:$C$105,MATCH(N273,$A$6:$A$105,0)),""))</f>
        <v/>
      </c>
      <c r="Q273" s="31"/>
      <c r="R273" s="31"/>
      <c r="S273" s="33" t="str">
        <f aca="false">IF(OR(Q273="",R273=""),"",Q273*R273)</f>
        <v/>
      </c>
      <c r="T273" s="19"/>
    </row>
    <row r="274" customFormat="false" ht="15" hidden="false" customHeight="false" outlineLevel="0" collapsed="false">
      <c r="K274" s="20"/>
      <c r="L274" s="19"/>
      <c r="M274" s="19"/>
      <c r="N274" s="37"/>
      <c r="O274" s="18" t="str">
        <f aca="false">IF(N274="","",IFERROR(INDEX($B$6:$B$105,MATCH(N274,$A$6:$A$105,0)),"Sai mã hàng"))</f>
        <v/>
      </c>
      <c r="P274" s="18" t="str">
        <f aca="false">IF(N274="","",IFERROR(INDEX($C$6:$C$105,MATCH(N274,$A$6:$A$105,0)),""))</f>
        <v/>
      </c>
      <c r="Q274" s="31"/>
      <c r="R274" s="31"/>
      <c r="S274" s="33" t="str">
        <f aca="false">IF(OR(Q274="",R274=""),"",Q274*R274)</f>
        <v/>
      </c>
      <c r="T274" s="19"/>
    </row>
    <row r="275" customFormat="false" ht="15" hidden="false" customHeight="false" outlineLevel="0" collapsed="false">
      <c r="K275" s="20"/>
      <c r="L275" s="19"/>
      <c r="M275" s="19"/>
      <c r="N275" s="37"/>
      <c r="O275" s="18" t="str">
        <f aca="false">IF(N275="","",IFERROR(INDEX($B$6:$B$105,MATCH(N275,$A$6:$A$105,0)),"Sai mã hàng"))</f>
        <v/>
      </c>
      <c r="P275" s="18" t="str">
        <f aca="false">IF(N275="","",IFERROR(INDEX($C$6:$C$105,MATCH(N275,$A$6:$A$105,0)),""))</f>
        <v/>
      </c>
      <c r="Q275" s="31"/>
      <c r="R275" s="31"/>
      <c r="S275" s="33" t="str">
        <f aca="false">IF(OR(Q275="",R275=""),"",Q275*R275)</f>
        <v/>
      </c>
      <c r="T275" s="19"/>
    </row>
    <row r="276" customFormat="false" ht="15" hidden="false" customHeight="false" outlineLevel="0" collapsed="false">
      <c r="K276" s="20"/>
      <c r="L276" s="19"/>
      <c r="M276" s="19"/>
      <c r="N276" s="37"/>
      <c r="O276" s="18" t="str">
        <f aca="false">IF(N276="","",IFERROR(INDEX($B$6:$B$105,MATCH(N276,$A$6:$A$105,0)),"Sai mã hàng"))</f>
        <v/>
      </c>
      <c r="P276" s="18" t="str">
        <f aca="false">IF(N276="","",IFERROR(INDEX($C$6:$C$105,MATCH(N276,$A$6:$A$105,0)),""))</f>
        <v/>
      </c>
      <c r="Q276" s="31"/>
      <c r="R276" s="31"/>
      <c r="S276" s="33" t="str">
        <f aca="false">IF(OR(Q276="",R276=""),"",Q276*R276)</f>
        <v/>
      </c>
      <c r="T276" s="19"/>
    </row>
    <row r="277" customFormat="false" ht="15" hidden="false" customHeight="false" outlineLevel="0" collapsed="false">
      <c r="K277" s="20"/>
      <c r="L277" s="19"/>
      <c r="M277" s="19"/>
      <c r="N277" s="37"/>
      <c r="O277" s="18" t="str">
        <f aca="false">IF(N277="","",IFERROR(INDEX($B$6:$B$105,MATCH(N277,$A$6:$A$105,0)),"Sai mã hàng"))</f>
        <v/>
      </c>
      <c r="P277" s="18" t="str">
        <f aca="false">IF(N277="","",IFERROR(INDEX($C$6:$C$105,MATCH(N277,$A$6:$A$105,0)),""))</f>
        <v/>
      </c>
      <c r="Q277" s="31"/>
      <c r="R277" s="31"/>
      <c r="S277" s="33" t="str">
        <f aca="false">IF(OR(Q277="",R277=""),"",Q277*R277)</f>
        <v/>
      </c>
      <c r="T277" s="19"/>
    </row>
    <row r="278" customFormat="false" ht="15" hidden="false" customHeight="false" outlineLevel="0" collapsed="false">
      <c r="K278" s="20"/>
      <c r="L278" s="19"/>
      <c r="M278" s="19"/>
      <c r="N278" s="37"/>
      <c r="O278" s="18" t="str">
        <f aca="false">IF(N278="","",IFERROR(INDEX($B$6:$B$105,MATCH(N278,$A$6:$A$105,0)),"Sai mã hàng"))</f>
        <v/>
      </c>
      <c r="P278" s="18" t="str">
        <f aca="false">IF(N278="","",IFERROR(INDEX($C$6:$C$105,MATCH(N278,$A$6:$A$105,0)),""))</f>
        <v/>
      </c>
      <c r="Q278" s="31"/>
      <c r="R278" s="31"/>
      <c r="S278" s="33" t="str">
        <f aca="false">IF(OR(Q278="",R278=""),"",Q278*R278)</f>
        <v/>
      </c>
      <c r="T278" s="19"/>
    </row>
    <row r="279" customFormat="false" ht="15" hidden="false" customHeight="false" outlineLevel="0" collapsed="false">
      <c r="K279" s="20"/>
      <c r="L279" s="19"/>
      <c r="M279" s="19"/>
      <c r="N279" s="37"/>
      <c r="O279" s="18" t="str">
        <f aca="false">IF(N279="","",IFERROR(INDEX($B$6:$B$105,MATCH(N279,$A$6:$A$105,0)),"Sai mã hàng"))</f>
        <v/>
      </c>
      <c r="P279" s="18" t="str">
        <f aca="false">IF(N279="","",IFERROR(INDEX($C$6:$C$105,MATCH(N279,$A$6:$A$105,0)),""))</f>
        <v/>
      </c>
      <c r="Q279" s="31"/>
      <c r="R279" s="31"/>
      <c r="S279" s="33" t="str">
        <f aca="false">IF(OR(Q279="",R279=""),"",Q279*R279)</f>
        <v/>
      </c>
      <c r="T279" s="19"/>
    </row>
    <row r="280" customFormat="false" ht="15" hidden="false" customHeight="false" outlineLevel="0" collapsed="false">
      <c r="K280" s="20"/>
      <c r="L280" s="19"/>
      <c r="M280" s="19"/>
      <c r="N280" s="37"/>
      <c r="O280" s="18" t="str">
        <f aca="false">IF(N280="","",IFERROR(INDEX($B$6:$B$105,MATCH(N280,$A$6:$A$105,0)),"Sai mã hàng"))</f>
        <v/>
      </c>
      <c r="P280" s="18" t="str">
        <f aca="false">IF(N280="","",IFERROR(INDEX($C$6:$C$105,MATCH(N280,$A$6:$A$105,0)),""))</f>
        <v/>
      </c>
      <c r="Q280" s="31"/>
      <c r="R280" s="31"/>
      <c r="S280" s="33" t="str">
        <f aca="false">IF(OR(Q280="",R280=""),"",Q280*R280)</f>
        <v/>
      </c>
      <c r="T280" s="19"/>
    </row>
    <row r="281" customFormat="false" ht="15" hidden="false" customHeight="false" outlineLevel="0" collapsed="false">
      <c r="K281" s="20"/>
      <c r="L281" s="19"/>
      <c r="M281" s="19"/>
      <c r="N281" s="37"/>
      <c r="O281" s="18" t="str">
        <f aca="false">IF(N281="","",IFERROR(INDEX($B$6:$B$105,MATCH(N281,$A$6:$A$105,0)),"Sai mã hàng"))</f>
        <v/>
      </c>
      <c r="P281" s="18" t="str">
        <f aca="false">IF(N281="","",IFERROR(INDEX($C$6:$C$105,MATCH(N281,$A$6:$A$105,0)),""))</f>
        <v/>
      </c>
      <c r="Q281" s="31"/>
      <c r="R281" s="31"/>
      <c r="S281" s="33" t="str">
        <f aca="false">IF(OR(Q281="",R281=""),"",Q281*R281)</f>
        <v/>
      </c>
      <c r="T281" s="19"/>
    </row>
    <row r="282" customFormat="false" ht="15" hidden="false" customHeight="false" outlineLevel="0" collapsed="false">
      <c r="K282" s="20"/>
      <c r="L282" s="19"/>
      <c r="M282" s="19"/>
      <c r="N282" s="37"/>
      <c r="O282" s="18" t="str">
        <f aca="false">IF(N282="","",IFERROR(INDEX($B$6:$B$105,MATCH(N282,$A$6:$A$105,0)),"Sai mã hàng"))</f>
        <v/>
      </c>
      <c r="P282" s="18" t="str">
        <f aca="false">IF(N282="","",IFERROR(INDEX($C$6:$C$105,MATCH(N282,$A$6:$A$105,0)),""))</f>
        <v/>
      </c>
      <c r="Q282" s="31"/>
      <c r="R282" s="31"/>
      <c r="S282" s="33" t="str">
        <f aca="false">IF(OR(Q282="",R282=""),"",Q282*R282)</f>
        <v/>
      </c>
      <c r="T282" s="19"/>
    </row>
    <row r="283" customFormat="false" ht="15" hidden="false" customHeight="false" outlineLevel="0" collapsed="false">
      <c r="K283" s="20"/>
      <c r="L283" s="19"/>
      <c r="M283" s="19"/>
      <c r="N283" s="37"/>
      <c r="O283" s="18" t="str">
        <f aca="false">IF(N283="","",IFERROR(INDEX($B$6:$B$105,MATCH(N283,$A$6:$A$105,0)),"Sai mã hàng"))</f>
        <v/>
      </c>
      <c r="P283" s="18" t="str">
        <f aca="false">IF(N283="","",IFERROR(INDEX($C$6:$C$105,MATCH(N283,$A$6:$A$105,0)),""))</f>
        <v/>
      </c>
      <c r="Q283" s="31"/>
      <c r="R283" s="31"/>
      <c r="S283" s="33" t="str">
        <f aca="false">IF(OR(Q283="",R283=""),"",Q283*R283)</f>
        <v/>
      </c>
      <c r="T283" s="19"/>
    </row>
    <row r="284" customFormat="false" ht="15" hidden="false" customHeight="false" outlineLevel="0" collapsed="false">
      <c r="K284" s="20"/>
      <c r="L284" s="19"/>
      <c r="M284" s="19"/>
      <c r="N284" s="37"/>
      <c r="O284" s="18" t="str">
        <f aca="false">IF(N284="","",IFERROR(INDEX($B$6:$B$105,MATCH(N284,$A$6:$A$105,0)),"Sai mã hàng"))</f>
        <v/>
      </c>
      <c r="P284" s="18" t="str">
        <f aca="false">IF(N284="","",IFERROR(INDEX($C$6:$C$105,MATCH(N284,$A$6:$A$105,0)),""))</f>
        <v/>
      </c>
      <c r="Q284" s="31"/>
      <c r="R284" s="31"/>
      <c r="S284" s="33" t="str">
        <f aca="false">IF(OR(Q284="",R284=""),"",Q284*R284)</f>
        <v/>
      </c>
      <c r="T284" s="19"/>
    </row>
    <row r="285" customFormat="false" ht="15" hidden="false" customHeight="false" outlineLevel="0" collapsed="false">
      <c r="K285" s="20"/>
      <c r="L285" s="19"/>
      <c r="M285" s="19"/>
      <c r="N285" s="37"/>
      <c r="O285" s="18" t="str">
        <f aca="false">IF(N285="","",IFERROR(INDEX($B$6:$B$105,MATCH(N285,$A$6:$A$105,0)),"Sai mã hàng"))</f>
        <v/>
      </c>
      <c r="P285" s="18" t="str">
        <f aca="false">IF(N285="","",IFERROR(INDEX($C$6:$C$105,MATCH(N285,$A$6:$A$105,0)),""))</f>
        <v/>
      </c>
      <c r="Q285" s="31"/>
      <c r="R285" s="31"/>
      <c r="S285" s="33" t="str">
        <f aca="false">IF(OR(Q285="",R285=""),"",Q285*R285)</f>
        <v/>
      </c>
      <c r="T285" s="19"/>
    </row>
    <row r="286" customFormat="false" ht="15" hidden="false" customHeight="false" outlineLevel="0" collapsed="false">
      <c r="K286" s="20"/>
      <c r="L286" s="19"/>
      <c r="M286" s="19"/>
      <c r="N286" s="37"/>
      <c r="O286" s="18" t="str">
        <f aca="false">IF(N286="","",IFERROR(INDEX($B$6:$B$105,MATCH(N286,$A$6:$A$105,0)),"Sai mã hàng"))</f>
        <v/>
      </c>
      <c r="P286" s="18" t="str">
        <f aca="false">IF(N286="","",IFERROR(INDEX($C$6:$C$105,MATCH(N286,$A$6:$A$105,0)),""))</f>
        <v/>
      </c>
      <c r="Q286" s="31"/>
      <c r="R286" s="31"/>
      <c r="S286" s="33" t="str">
        <f aca="false">IF(OR(Q286="",R286=""),"",Q286*R286)</f>
        <v/>
      </c>
      <c r="T286" s="19"/>
    </row>
    <row r="287" customFormat="false" ht="15" hidden="false" customHeight="false" outlineLevel="0" collapsed="false">
      <c r="K287" s="20"/>
      <c r="L287" s="19"/>
      <c r="M287" s="19"/>
      <c r="N287" s="37"/>
      <c r="O287" s="18" t="str">
        <f aca="false">IF(N287="","",IFERROR(INDEX($B$6:$B$105,MATCH(N287,$A$6:$A$105,0)),"Sai mã hàng"))</f>
        <v/>
      </c>
      <c r="P287" s="18" t="str">
        <f aca="false">IF(N287="","",IFERROR(INDEX($C$6:$C$105,MATCH(N287,$A$6:$A$105,0)),""))</f>
        <v/>
      </c>
      <c r="Q287" s="31"/>
      <c r="R287" s="31"/>
      <c r="S287" s="33" t="str">
        <f aca="false">IF(OR(Q287="",R287=""),"",Q287*R287)</f>
        <v/>
      </c>
      <c r="T287" s="19"/>
    </row>
    <row r="288" customFormat="false" ht="15" hidden="false" customHeight="false" outlineLevel="0" collapsed="false">
      <c r="K288" s="20"/>
      <c r="L288" s="19"/>
      <c r="M288" s="19"/>
      <c r="N288" s="37"/>
      <c r="O288" s="18" t="str">
        <f aca="false">IF(N288="","",IFERROR(INDEX($B$6:$B$105,MATCH(N288,$A$6:$A$105,0)),"Sai mã hàng"))</f>
        <v/>
      </c>
      <c r="P288" s="18" t="str">
        <f aca="false">IF(N288="","",IFERROR(INDEX($C$6:$C$105,MATCH(N288,$A$6:$A$105,0)),""))</f>
        <v/>
      </c>
      <c r="Q288" s="31"/>
      <c r="R288" s="31"/>
      <c r="S288" s="33" t="str">
        <f aca="false">IF(OR(Q288="",R288=""),"",Q288*R288)</f>
        <v/>
      </c>
      <c r="T288" s="19"/>
    </row>
    <row r="289" customFormat="false" ht="15" hidden="false" customHeight="false" outlineLevel="0" collapsed="false">
      <c r="K289" s="20"/>
      <c r="L289" s="19"/>
      <c r="M289" s="19"/>
      <c r="N289" s="37"/>
      <c r="O289" s="18" t="str">
        <f aca="false">IF(N289="","",IFERROR(INDEX($B$6:$B$105,MATCH(N289,$A$6:$A$105,0)),"Sai mã hàng"))</f>
        <v/>
      </c>
      <c r="P289" s="18" t="str">
        <f aca="false">IF(N289="","",IFERROR(INDEX($C$6:$C$105,MATCH(N289,$A$6:$A$105,0)),""))</f>
        <v/>
      </c>
      <c r="Q289" s="31"/>
      <c r="R289" s="31"/>
      <c r="S289" s="33" t="str">
        <f aca="false">IF(OR(Q289="",R289=""),"",Q289*R289)</f>
        <v/>
      </c>
      <c r="T289" s="19"/>
    </row>
    <row r="290" customFormat="false" ht="15" hidden="false" customHeight="false" outlineLevel="0" collapsed="false">
      <c r="K290" s="20"/>
      <c r="L290" s="19"/>
      <c r="M290" s="19"/>
      <c r="N290" s="37"/>
      <c r="O290" s="18" t="str">
        <f aca="false">IF(N290="","",IFERROR(INDEX($B$6:$B$105,MATCH(N290,$A$6:$A$105,0)),"Sai mã hàng"))</f>
        <v/>
      </c>
      <c r="P290" s="18" t="str">
        <f aca="false">IF(N290="","",IFERROR(INDEX($C$6:$C$105,MATCH(N290,$A$6:$A$105,0)),""))</f>
        <v/>
      </c>
      <c r="Q290" s="31"/>
      <c r="R290" s="31"/>
      <c r="S290" s="33" t="str">
        <f aca="false">IF(OR(Q290="",R290=""),"",Q290*R290)</f>
        <v/>
      </c>
      <c r="T290" s="19"/>
    </row>
    <row r="291" customFormat="false" ht="15" hidden="false" customHeight="false" outlineLevel="0" collapsed="false">
      <c r="K291" s="20"/>
      <c r="L291" s="19"/>
      <c r="M291" s="19"/>
      <c r="N291" s="37"/>
      <c r="O291" s="18" t="str">
        <f aca="false">IF(N291="","",IFERROR(INDEX($B$6:$B$105,MATCH(N291,$A$6:$A$105,0)),"Sai mã hàng"))</f>
        <v/>
      </c>
      <c r="P291" s="18" t="str">
        <f aca="false">IF(N291="","",IFERROR(INDEX($C$6:$C$105,MATCH(N291,$A$6:$A$105,0)),""))</f>
        <v/>
      </c>
      <c r="Q291" s="31"/>
      <c r="R291" s="31"/>
      <c r="S291" s="33" t="str">
        <f aca="false">IF(OR(Q291="",R291=""),"",Q291*R291)</f>
        <v/>
      </c>
      <c r="T291" s="19"/>
    </row>
    <row r="292" customFormat="false" ht="15" hidden="false" customHeight="false" outlineLevel="0" collapsed="false">
      <c r="K292" s="20"/>
      <c r="L292" s="19"/>
      <c r="M292" s="19"/>
      <c r="N292" s="37"/>
      <c r="O292" s="18" t="str">
        <f aca="false">IF(N292="","",IFERROR(INDEX($B$6:$B$105,MATCH(N292,$A$6:$A$105,0)),"Sai mã hàng"))</f>
        <v/>
      </c>
      <c r="P292" s="18" t="str">
        <f aca="false">IF(N292="","",IFERROR(INDEX($C$6:$C$105,MATCH(N292,$A$6:$A$105,0)),""))</f>
        <v/>
      </c>
      <c r="Q292" s="31"/>
      <c r="R292" s="31"/>
      <c r="S292" s="33" t="str">
        <f aca="false">IF(OR(Q292="",R292=""),"",Q292*R292)</f>
        <v/>
      </c>
      <c r="T292" s="19"/>
    </row>
    <row r="293" customFormat="false" ht="15" hidden="false" customHeight="false" outlineLevel="0" collapsed="false">
      <c r="K293" s="20"/>
      <c r="L293" s="19"/>
      <c r="M293" s="19"/>
      <c r="N293" s="37"/>
      <c r="O293" s="18" t="str">
        <f aca="false">IF(N293="","",IFERROR(INDEX($B$6:$B$105,MATCH(N293,$A$6:$A$105,0)),"Sai mã hàng"))</f>
        <v/>
      </c>
      <c r="P293" s="18" t="str">
        <f aca="false">IF(N293="","",IFERROR(INDEX($C$6:$C$105,MATCH(N293,$A$6:$A$105,0)),""))</f>
        <v/>
      </c>
      <c r="Q293" s="31"/>
      <c r="R293" s="31"/>
      <c r="S293" s="33" t="str">
        <f aca="false">IF(OR(Q293="",R293=""),"",Q293*R293)</f>
        <v/>
      </c>
      <c r="T293" s="19"/>
    </row>
    <row r="294" customFormat="false" ht="15" hidden="false" customHeight="false" outlineLevel="0" collapsed="false">
      <c r="K294" s="20"/>
      <c r="L294" s="19"/>
      <c r="M294" s="19"/>
      <c r="N294" s="37"/>
      <c r="O294" s="18" t="str">
        <f aca="false">IF(N294="","",IFERROR(INDEX($B$6:$B$105,MATCH(N294,$A$6:$A$105,0)),"Sai mã hàng"))</f>
        <v/>
      </c>
      <c r="P294" s="18" t="str">
        <f aca="false">IF(N294="","",IFERROR(INDEX($C$6:$C$105,MATCH(N294,$A$6:$A$105,0)),""))</f>
        <v/>
      </c>
      <c r="Q294" s="31"/>
      <c r="R294" s="31"/>
      <c r="S294" s="33" t="str">
        <f aca="false">IF(OR(Q294="",R294=""),"",Q294*R294)</f>
        <v/>
      </c>
      <c r="T294" s="19"/>
    </row>
    <row r="295" customFormat="false" ht="15" hidden="false" customHeight="false" outlineLevel="0" collapsed="false">
      <c r="K295" s="20"/>
      <c r="L295" s="19"/>
      <c r="M295" s="19"/>
      <c r="N295" s="37"/>
      <c r="O295" s="18" t="str">
        <f aca="false">IF(N295="","",IFERROR(INDEX($B$6:$B$105,MATCH(N295,$A$6:$A$105,0)),"Sai mã hàng"))</f>
        <v/>
      </c>
      <c r="P295" s="18" t="str">
        <f aca="false">IF(N295="","",IFERROR(INDEX($C$6:$C$105,MATCH(N295,$A$6:$A$105,0)),""))</f>
        <v/>
      </c>
      <c r="Q295" s="31"/>
      <c r="R295" s="31"/>
      <c r="S295" s="33" t="str">
        <f aca="false">IF(OR(Q295="",R295=""),"",Q295*R295)</f>
        <v/>
      </c>
      <c r="T295" s="19"/>
    </row>
    <row r="296" customFormat="false" ht="15" hidden="false" customHeight="false" outlineLevel="0" collapsed="false">
      <c r="K296" s="20"/>
      <c r="L296" s="19"/>
      <c r="M296" s="19"/>
      <c r="N296" s="37"/>
      <c r="O296" s="18" t="str">
        <f aca="false">IF(N296="","",IFERROR(INDEX($B$6:$B$105,MATCH(N296,$A$6:$A$105,0)),"Sai mã hàng"))</f>
        <v/>
      </c>
      <c r="P296" s="18" t="str">
        <f aca="false">IF(N296="","",IFERROR(INDEX($C$6:$C$105,MATCH(N296,$A$6:$A$105,0)),""))</f>
        <v/>
      </c>
      <c r="Q296" s="31"/>
      <c r="R296" s="31"/>
      <c r="S296" s="33" t="str">
        <f aca="false">IF(OR(Q296="",R296=""),"",Q296*R296)</f>
        <v/>
      </c>
      <c r="T296" s="19"/>
    </row>
    <row r="297" customFormat="false" ht="15" hidden="false" customHeight="false" outlineLevel="0" collapsed="false">
      <c r="K297" s="20"/>
      <c r="L297" s="19"/>
      <c r="M297" s="19"/>
      <c r="N297" s="37"/>
      <c r="O297" s="18" t="str">
        <f aca="false">IF(N297="","",IFERROR(INDEX($B$6:$B$105,MATCH(N297,$A$6:$A$105,0)),"Sai mã hàng"))</f>
        <v/>
      </c>
      <c r="P297" s="18" t="str">
        <f aca="false">IF(N297="","",IFERROR(INDEX($C$6:$C$105,MATCH(N297,$A$6:$A$105,0)),""))</f>
        <v/>
      </c>
      <c r="Q297" s="31"/>
      <c r="R297" s="31"/>
      <c r="S297" s="33" t="str">
        <f aca="false">IF(OR(Q297="",R297=""),"",Q297*R297)</f>
        <v/>
      </c>
      <c r="T297" s="19"/>
    </row>
    <row r="298" customFormat="false" ht="15" hidden="false" customHeight="false" outlineLevel="0" collapsed="false">
      <c r="K298" s="20"/>
      <c r="L298" s="19"/>
      <c r="M298" s="19"/>
      <c r="N298" s="37"/>
      <c r="O298" s="18" t="str">
        <f aca="false">IF(N298="","",IFERROR(INDEX($B$6:$B$105,MATCH(N298,$A$6:$A$105,0)),"Sai mã hàng"))</f>
        <v/>
      </c>
      <c r="P298" s="18" t="str">
        <f aca="false">IF(N298="","",IFERROR(INDEX($C$6:$C$105,MATCH(N298,$A$6:$A$105,0)),""))</f>
        <v/>
      </c>
      <c r="Q298" s="31"/>
      <c r="R298" s="31"/>
      <c r="S298" s="33" t="str">
        <f aca="false">IF(OR(Q298="",R298=""),"",Q298*R298)</f>
        <v/>
      </c>
      <c r="T298" s="19"/>
    </row>
    <row r="299" customFormat="false" ht="15" hidden="false" customHeight="false" outlineLevel="0" collapsed="false">
      <c r="K299" s="20"/>
      <c r="L299" s="19"/>
      <c r="M299" s="19"/>
      <c r="N299" s="37"/>
      <c r="O299" s="18" t="str">
        <f aca="false">IF(N299="","",IFERROR(INDEX($B$6:$B$105,MATCH(N299,$A$6:$A$105,0)),"Sai mã hàng"))</f>
        <v/>
      </c>
      <c r="P299" s="18" t="str">
        <f aca="false">IF(N299="","",IFERROR(INDEX($C$6:$C$105,MATCH(N299,$A$6:$A$105,0)),""))</f>
        <v/>
      </c>
      <c r="Q299" s="31"/>
      <c r="R299" s="31"/>
      <c r="S299" s="33" t="str">
        <f aca="false">IF(OR(Q299="",R299=""),"",Q299*R299)</f>
        <v/>
      </c>
      <c r="T299" s="19"/>
    </row>
    <row r="300" customFormat="false" ht="15" hidden="false" customHeight="false" outlineLevel="0" collapsed="false">
      <c r="K300" s="20"/>
      <c r="L300" s="19"/>
      <c r="M300" s="19"/>
      <c r="N300" s="37"/>
      <c r="O300" s="18" t="str">
        <f aca="false">IF(N300="","",IFERROR(INDEX($B$6:$B$105,MATCH(N300,$A$6:$A$105,0)),"Sai mã hàng"))</f>
        <v/>
      </c>
      <c r="P300" s="18" t="str">
        <f aca="false">IF(N300="","",IFERROR(INDEX($C$6:$C$105,MATCH(N300,$A$6:$A$105,0)),""))</f>
        <v/>
      </c>
      <c r="Q300" s="31"/>
      <c r="R300" s="31"/>
      <c r="S300" s="33" t="str">
        <f aca="false">IF(OR(Q300="",R300=""),"",Q300*R300)</f>
        <v/>
      </c>
      <c r="T300" s="19"/>
    </row>
    <row r="301" customFormat="false" ht="15" hidden="false" customHeight="false" outlineLevel="0" collapsed="false">
      <c r="K301" s="20"/>
      <c r="L301" s="19"/>
      <c r="M301" s="19"/>
      <c r="N301" s="37"/>
      <c r="O301" s="18" t="str">
        <f aca="false">IF(N301="","",IFERROR(INDEX($B$6:$B$105,MATCH(N301,$A$6:$A$105,0)),"Sai mã hàng"))</f>
        <v/>
      </c>
      <c r="P301" s="18" t="str">
        <f aca="false">IF(N301="","",IFERROR(INDEX($C$6:$C$105,MATCH(N301,$A$6:$A$105,0)),""))</f>
        <v/>
      </c>
      <c r="Q301" s="31"/>
      <c r="R301" s="31"/>
      <c r="S301" s="33" t="str">
        <f aca="false">IF(OR(Q301="",R301=""),"",Q301*R301)</f>
        <v/>
      </c>
      <c r="T301" s="19"/>
    </row>
    <row r="302" customFormat="false" ht="15" hidden="false" customHeight="false" outlineLevel="0" collapsed="false">
      <c r="K302" s="20"/>
      <c r="L302" s="19"/>
      <c r="M302" s="19"/>
      <c r="N302" s="37"/>
      <c r="O302" s="18" t="str">
        <f aca="false">IF(N302="","",IFERROR(INDEX($B$6:$B$105,MATCH(N302,$A$6:$A$105,0)),"Sai mã hàng"))</f>
        <v/>
      </c>
      <c r="P302" s="18" t="str">
        <f aca="false">IF(N302="","",IFERROR(INDEX($C$6:$C$105,MATCH(N302,$A$6:$A$105,0)),""))</f>
        <v/>
      </c>
      <c r="Q302" s="31"/>
      <c r="R302" s="31"/>
      <c r="S302" s="33" t="str">
        <f aca="false">IF(OR(Q302="",R302=""),"",Q302*R302)</f>
        <v/>
      </c>
      <c r="T302" s="19"/>
    </row>
    <row r="303" customFormat="false" ht="15" hidden="false" customHeight="false" outlineLevel="0" collapsed="false">
      <c r="K303" s="20"/>
      <c r="L303" s="19"/>
      <c r="M303" s="19"/>
      <c r="N303" s="37"/>
      <c r="O303" s="18" t="str">
        <f aca="false">IF(N303="","",IFERROR(INDEX($B$6:$B$105,MATCH(N303,$A$6:$A$105,0)),"Sai mã hàng"))</f>
        <v/>
      </c>
      <c r="P303" s="18" t="str">
        <f aca="false">IF(N303="","",IFERROR(INDEX($C$6:$C$105,MATCH(N303,$A$6:$A$105,0)),""))</f>
        <v/>
      </c>
      <c r="Q303" s="31"/>
      <c r="R303" s="31"/>
      <c r="S303" s="33" t="str">
        <f aca="false">IF(OR(Q303="",R303=""),"",Q303*R303)</f>
        <v/>
      </c>
      <c r="T303" s="19"/>
    </row>
    <row r="304" customFormat="false" ht="15" hidden="false" customHeight="false" outlineLevel="0" collapsed="false">
      <c r="K304" s="20"/>
      <c r="L304" s="19"/>
      <c r="M304" s="19"/>
      <c r="N304" s="37"/>
      <c r="O304" s="18" t="str">
        <f aca="false">IF(N304="","",IFERROR(INDEX($B$6:$B$105,MATCH(N304,$A$6:$A$105,0)),"Sai mã hàng"))</f>
        <v/>
      </c>
      <c r="P304" s="18" t="str">
        <f aca="false">IF(N304="","",IFERROR(INDEX($C$6:$C$105,MATCH(N304,$A$6:$A$105,0)),""))</f>
        <v/>
      </c>
      <c r="Q304" s="31"/>
      <c r="R304" s="31"/>
      <c r="S304" s="33" t="str">
        <f aca="false">IF(OR(Q304="",R304=""),"",Q304*R304)</f>
        <v/>
      </c>
      <c r="T304" s="19"/>
    </row>
    <row r="305" customFormat="false" ht="15" hidden="false" customHeight="false" outlineLevel="0" collapsed="false">
      <c r="K305" s="20"/>
      <c r="L305" s="19"/>
      <c r="M305" s="19"/>
      <c r="N305" s="37"/>
      <c r="O305" s="18" t="str">
        <f aca="false">IF(N305="","",IFERROR(INDEX($B$6:$B$105,MATCH(N305,$A$6:$A$105,0)),"Sai mã hàng"))</f>
        <v/>
      </c>
      <c r="P305" s="18" t="str">
        <f aca="false">IF(N305="","",IFERROR(INDEX($C$6:$C$105,MATCH(N305,$A$6:$A$105,0)),""))</f>
        <v/>
      </c>
      <c r="Q305" s="31"/>
      <c r="R305" s="31"/>
      <c r="S305" s="33" t="str">
        <f aca="false">IF(OR(Q305="",R305=""),"",Q305*R305)</f>
        <v/>
      </c>
      <c r="T305" s="19"/>
    </row>
    <row r="306" customFormat="false" ht="15" hidden="false" customHeight="false" outlineLevel="0" collapsed="false">
      <c r="K306" s="20"/>
      <c r="L306" s="19"/>
      <c r="M306" s="19"/>
      <c r="N306" s="37"/>
      <c r="O306" s="18" t="str">
        <f aca="false">IF(N306="","",IFERROR(INDEX($B$6:$B$105,MATCH(N306,$A$6:$A$105,0)),"Sai mã hàng"))</f>
        <v/>
      </c>
      <c r="P306" s="18" t="str">
        <f aca="false">IF(N306="","",IFERROR(INDEX($C$6:$C$105,MATCH(N306,$A$6:$A$105,0)),""))</f>
        <v/>
      </c>
      <c r="Q306" s="31"/>
      <c r="R306" s="31"/>
      <c r="S306" s="33" t="str">
        <f aca="false">IF(OR(Q306="",R306=""),"",Q306*R306)</f>
        <v/>
      </c>
      <c r="T306" s="19"/>
    </row>
    <row r="307" customFormat="false" ht="15" hidden="false" customHeight="false" outlineLevel="0" collapsed="false">
      <c r="K307" s="20"/>
      <c r="L307" s="19"/>
      <c r="M307" s="19"/>
      <c r="N307" s="37"/>
      <c r="O307" s="18" t="str">
        <f aca="false">IF(N307="","",IFERROR(INDEX($B$6:$B$105,MATCH(N307,$A$6:$A$105,0)),"Sai mã hàng"))</f>
        <v/>
      </c>
      <c r="P307" s="18" t="str">
        <f aca="false">IF(N307="","",IFERROR(INDEX($C$6:$C$105,MATCH(N307,$A$6:$A$105,0)),""))</f>
        <v/>
      </c>
      <c r="Q307" s="31"/>
      <c r="R307" s="31"/>
      <c r="S307" s="33" t="str">
        <f aca="false">IF(OR(Q307="",R307=""),"",Q307*R307)</f>
        <v/>
      </c>
      <c r="T307" s="19"/>
    </row>
    <row r="308" customFormat="false" ht="15" hidden="false" customHeight="false" outlineLevel="0" collapsed="false">
      <c r="K308" s="20"/>
      <c r="L308" s="19"/>
      <c r="M308" s="19"/>
      <c r="N308" s="37"/>
      <c r="O308" s="18" t="str">
        <f aca="false">IF(N308="","",IFERROR(INDEX($B$6:$B$105,MATCH(N308,$A$6:$A$105,0)),"Sai mã hàng"))</f>
        <v/>
      </c>
      <c r="P308" s="18" t="str">
        <f aca="false">IF(N308="","",IFERROR(INDEX($C$6:$C$105,MATCH(N308,$A$6:$A$105,0)),""))</f>
        <v/>
      </c>
      <c r="Q308" s="31"/>
      <c r="R308" s="31"/>
      <c r="S308" s="33" t="str">
        <f aca="false">IF(OR(Q308="",R308=""),"",Q308*R308)</f>
        <v/>
      </c>
      <c r="T308" s="19"/>
    </row>
    <row r="309" customFormat="false" ht="15" hidden="false" customHeight="false" outlineLevel="0" collapsed="false">
      <c r="K309" s="20"/>
      <c r="L309" s="19"/>
      <c r="M309" s="19"/>
      <c r="N309" s="37"/>
      <c r="O309" s="18" t="str">
        <f aca="false">IF(N309="","",IFERROR(INDEX($B$6:$B$105,MATCH(N309,$A$6:$A$105,0)),"Sai mã hàng"))</f>
        <v/>
      </c>
      <c r="P309" s="18" t="str">
        <f aca="false">IF(N309="","",IFERROR(INDEX($C$6:$C$105,MATCH(N309,$A$6:$A$105,0)),""))</f>
        <v/>
      </c>
      <c r="Q309" s="31"/>
      <c r="R309" s="31"/>
      <c r="S309" s="33" t="str">
        <f aca="false">IF(OR(Q309="",R309=""),"",Q309*R309)</f>
        <v/>
      </c>
      <c r="T309" s="19"/>
    </row>
    <row r="310" customFormat="false" ht="15" hidden="false" customHeight="false" outlineLevel="0" collapsed="false">
      <c r="K310" s="20"/>
      <c r="L310" s="19"/>
      <c r="M310" s="19"/>
      <c r="N310" s="37"/>
      <c r="O310" s="18" t="str">
        <f aca="false">IF(N310="","",IFERROR(INDEX($B$6:$B$105,MATCH(N310,$A$6:$A$105,0)),"Sai mã hàng"))</f>
        <v/>
      </c>
      <c r="P310" s="18" t="str">
        <f aca="false">IF(N310="","",IFERROR(INDEX($C$6:$C$105,MATCH(N310,$A$6:$A$105,0)),""))</f>
        <v/>
      </c>
      <c r="Q310" s="31"/>
      <c r="R310" s="31"/>
      <c r="S310" s="33" t="str">
        <f aca="false">IF(OR(Q310="",R310=""),"",Q310*R310)</f>
        <v/>
      </c>
      <c r="T310" s="19"/>
    </row>
    <row r="311" customFormat="false" ht="15" hidden="false" customHeight="false" outlineLevel="0" collapsed="false">
      <c r="K311" s="20"/>
      <c r="L311" s="19"/>
      <c r="M311" s="19"/>
      <c r="N311" s="37"/>
      <c r="O311" s="18" t="str">
        <f aca="false">IF(N311="","",IFERROR(INDEX($B$6:$B$105,MATCH(N311,$A$6:$A$105,0)),"Sai mã hàng"))</f>
        <v/>
      </c>
      <c r="P311" s="18" t="str">
        <f aca="false">IF(N311="","",IFERROR(INDEX($C$6:$C$105,MATCH(N311,$A$6:$A$105,0)),""))</f>
        <v/>
      </c>
      <c r="Q311" s="31"/>
      <c r="R311" s="31"/>
      <c r="S311" s="33" t="str">
        <f aca="false">IF(OR(Q311="",R311=""),"",Q311*R311)</f>
        <v/>
      </c>
      <c r="T311" s="19"/>
    </row>
    <row r="312" customFormat="false" ht="15" hidden="false" customHeight="false" outlineLevel="0" collapsed="false">
      <c r="K312" s="20"/>
      <c r="L312" s="19"/>
      <c r="M312" s="19"/>
      <c r="N312" s="37"/>
      <c r="O312" s="18" t="str">
        <f aca="false">IF(N312="","",IFERROR(INDEX($B$6:$B$105,MATCH(N312,$A$6:$A$105,0)),"Sai mã hàng"))</f>
        <v/>
      </c>
      <c r="P312" s="18" t="str">
        <f aca="false">IF(N312="","",IFERROR(INDEX($C$6:$C$105,MATCH(N312,$A$6:$A$105,0)),""))</f>
        <v/>
      </c>
      <c r="Q312" s="31"/>
      <c r="R312" s="31"/>
      <c r="S312" s="33" t="str">
        <f aca="false">IF(OR(Q312="",R312=""),"",Q312*R312)</f>
        <v/>
      </c>
      <c r="T312" s="19"/>
    </row>
    <row r="313" customFormat="false" ht="15" hidden="false" customHeight="false" outlineLevel="0" collapsed="false">
      <c r="K313" s="20"/>
      <c r="L313" s="19"/>
      <c r="M313" s="19"/>
      <c r="N313" s="37"/>
      <c r="O313" s="18" t="str">
        <f aca="false">IF(N313="","",IFERROR(INDEX($B$6:$B$105,MATCH(N313,$A$6:$A$105,0)),"Sai mã hàng"))</f>
        <v/>
      </c>
      <c r="P313" s="18" t="str">
        <f aca="false">IF(N313="","",IFERROR(INDEX($C$6:$C$105,MATCH(N313,$A$6:$A$105,0)),""))</f>
        <v/>
      </c>
      <c r="Q313" s="31"/>
      <c r="R313" s="31"/>
      <c r="S313" s="33" t="str">
        <f aca="false">IF(OR(Q313="",R313=""),"",Q313*R313)</f>
        <v/>
      </c>
      <c r="T313" s="19"/>
    </row>
    <row r="314" customFormat="false" ht="15" hidden="false" customHeight="false" outlineLevel="0" collapsed="false">
      <c r="K314" s="20"/>
      <c r="L314" s="19"/>
      <c r="M314" s="19"/>
      <c r="N314" s="37"/>
      <c r="O314" s="18" t="str">
        <f aca="false">IF(N314="","",IFERROR(INDEX($B$6:$B$105,MATCH(N314,$A$6:$A$105,0)),"Sai mã hàng"))</f>
        <v/>
      </c>
      <c r="P314" s="18" t="str">
        <f aca="false">IF(N314="","",IFERROR(INDEX($C$6:$C$105,MATCH(N314,$A$6:$A$105,0)),""))</f>
        <v/>
      </c>
      <c r="Q314" s="31"/>
      <c r="R314" s="31"/>
      <c r="S314" s="33" t="str">
        <f aca="false">IF(OR(Q314="",R314=""),"",Q314*R314)</f>
        <v/>
      </c>
      <c r="T314" s="19"/>
    </row>
    <row r="315" customFormat="false" ht="15" hidden="false" customHeight="false" outlineLevel="0" collapsed="false">
      <c r="K315" s="20"/>
      <c r="L315" s="19"/>
      <c r="M315" s="19"/>
      <c r="N315" s="37"/>
      <c r="O315" s="18" t="str">
        <f aca="false">IF(N315="","",IFERROR(INDEX($B$6:$B$105,MATCH(N315,$A$6:$A$105,0)),"Sai mã hàng"))</f>
        <v/>
      </c>
      <c r="P315" s="18" t="str">
        <f aca="false">IF(N315="","",IFERROR(INDEX($C$6:$C$105,MATCH(N315,$A$6:$A$105,0)),""))</f>
        <v/>
      </c>
      <c r="Q315" s="31"/>
      <c r="R315" s="31"/>
      <c r="S315" s="33" t="str">
        <f aca="false">IF(OR(Q315="",R315=""),"",Q315*R315)</f>
        <v/>
      </c>
      <c r="T315" s="19"/>
    </row>
    <row r="316" customFormat="false" ht="15" hidden="false" customHeight="false" outlineLevel="0" collapsed="false">
      <c r="K316" s="20"/>
      <c r="L316" s="19"/>
      <c r="M316" s="19"/>
      <c r="N316" s="37"/>
      <c r="O316" s="18" t="str">
        <f aca="false">IF(N316="","",IFERROR(INDEX($B$6:$B$105,MATCH(N316,$A$6:$A$105,0)),"Sai mã hàng"))</f>
        <v/>
      </c>
      <c r="P316" s="18" t="str">
        <f aca="false">IF(N316="","",IFERROR(INDEX($C$6:$C$105,MATCH(N316,$A$6:$A$105,0)),""))</f>
        <v/>
      </c>
      <c r="Q316" s="31"/>
      <c r="R316" s="31"/>
      <c r="S316" s="33" t="str">
        <f aca="false">IF(OR(Q316="",R316=""),"",Q316*R316)</f>
        <v/>
      </c>
      <c r="T316" s="19"/>
    </row>
    <row r="317" customFormat="false" ht="15" hidden="false" customHeight="false" outlineLevel="0" collapsed="false">
      <c r="K317" s="20"/>
      <c r="L317" s="19"/>
      <c r="M317" s="19"/>
      <c r="N317" s="37"/>
      <c r="O317" s="18" t="str">
        <f aca="false">IF(N317="","",IFERROR(INDEX($B$6:$B$105,MATCH(N317,$A$6:$A$105,0)),"Sai mã hàng"))</f>
        <v/>
      </c>
      <c r="P317" s="18" t="str">
        <f aca="false">IF(N317="","",IFERROR(INDEX($C$6:$C$105,MATCH(N317,$A$6:$A$105,0)),""))</f>
        <v/>
      </c>
      <c r="Q317" s="31"/>
      <c r="R317" s="31"/>
      <c r="S317" s="33" t="str">
        <f aca="false">IF(OR(Q317="",R317=""),"",Q317*R317)</f>
        <v/>
      </c>
      <c r="T317" s="19"/>
    </row>
    <row r="318" customFormat="false" ht="15" hidden="false" customHeight="false" outlineLevel="0" collapsed="false">
      <c r="K318" s="20"/>
      <c r="L318" s="19"/>
      <c r="M318" s="19"/>
      <c r="N318" s="37"/>
      <c r="O318" s="18" t="str">
        <f aca="false">IF(N318="","",IFERROR(INDEX($B$6:$B$105,MATCH(N318,$A$6:$A$105,0)),"Sai mã hàng"))</f>
        <v/>
      </c>
      <c r="P318" s="18" t="str">
        <f aca="false">IF(N318="","",IFERROR(INDEX($C$6:$C$105,MATCH(N318,$A$6:$A$105,0)),""))</f>
        <v/>
      </c>
      <c r="Q318" s="31"/>
      <c r="R318" s="31"/>
      <c r="S318" s="33" t="str">
        <f aca="false">IF(OR(Q318="",R318=""),"",Q318*R318)</f>
        <v/>
      </c>
      <c r="T318" s="19"/>
    </row>
    <row r="319" customFormat="false" ht="15" hidden="false" customHeight="false" outlineLevel="0" collapsed="false">
      <c r="K319" s="20"/>
      <c r="L319" s="19"/>
      <c r="M319" s="19"/>
      <c r="N319" s="37"/>
      <c r="O319" s="18" t="str">
        <f aca="false">IF(N319="","",IFERROR(INDEX($B$6:$B$105,MATCH(N319,$A$6:$A$105,0)),"Sai mã hàng"))</f>
        <v/>
      </c>
      <c r="P319" s="18" t="str">
        <f aca="false">IF(N319="","",IFERROR(INDEX($C$6:$C$105,MATCH(N319,$A$6:$A$105,0)),""))</f>
        <v/>
      </c>
      <c r="Q319" s="31"/>
      <c r="R319" s="31"/>
      <c r="S319" s="33" t="str">
        <f aca="false">IF(OR(Q319="",R319=""),"",Q319*R319)</f>
        <v/>
      </c>
      <c r="T319" s="19"/>
    </row>
    <row r="320" customFormat="false" ht="15" hidden="false" customHeight="false" outlineLevel="0" collapsed="false">
      <c r="K320" s="20"/>
      <c r="L320" s="19"/>
      <c r="M320" s="19"/>
      <c r="N320" s="37"/>
      <c r="O320" s="18" t="str">
        <f aca="false">IF(N320="","",IFERROR(INDEX($B$6:$B$105,MATCH(N320,$A$6:$A$105,0)),"Sai mã hàng"))</f>
        <v/>
      </c>
      <c r="P320" s="18" t="str">
        <f aca="false">IF(N320="","",IFERROR(INDEX($C$6:$C$105,MATCH(N320,$A$6:$A$105,0)),""))</f>
        <v/>
      </c>
      <c r="Q320" s="31"/>
      <c r="R320" s="31"/>
      <c r="S320" s="33" t="str">
        <f aca="false">IF(OR(Q320="",R320=""),"",Q320*R320)</f>
        <v/>
      </c>
      <c r="T320" s="19"/>
    </row>
    <row r="321" customFormat="false" ht="15" hidden="false" customHeight="false" outlineLevel="0" collapsed="false">
      <c r="K321" s="20"/>
      <c r="L321" s="19"/>
      <c r="M321" s="19"/>
      <c r="N321" s="37"/>
      <c r="O321" s="18" t="str">
        <f aca="false">IF(N321="","",IFERROR(INDEX($B$6:$B$105,MATCH(N321,$A$6:$A$105,0)),"Sai mã hàng"))</f>
        <v/>
      </c>
      <c r="P321" s="18" t="str">
        <f aca="false">IF(N321="","",IFERROR(INDEX($C$6:$C$105,MATCH(N321,$A$6:$A$105,0)),""))</f>
        <v/>
      </c>
      <c r="Q321" s="31"/>
      <c r="R321" s="31"/>
      <c r="S321" s="33" t="str">
        <f aca="false">IF(OR(Q321="",R321=""),"",Q321*R321)</f>
        <v/>
      </c>
      <c r="T321" s="19"/>
    </row>
    <row r="322" customFormat="false" ht="15" hidden="false" customHeight="false" outlineLevel="0" collapsed="false">
      <c r="K322" s="20"/>
      <c r="L322" s="19"/>
      <c r="M322" s="19"/>
      <c r="N322" s="37"/>
      <c r="O322" s="18" t="str">
        <f aca="false">IF(N322="","",IFERROR(INDEX($B$6:$B$105,MATCH(N322,$A$6:$A$105,0)),"Sai mã hàng"))</f>
        <v/>
      </c>
      <c r="P322" s="18" t="str">
        <f aca="false">IF(N322="","",IFERROR(INDEX($C$6:$C$105,MATCH(N322,$A$6:$A$105,0)),""))</f>
        <v/>
      </c>
      <c r="Q322" s="31"/>
      <c r="R322" s="31"/>
      <c r="S322" s="33" t="str">
        <f aca="false">IF(OR(Q322="",R322=""),"",Q322*R322)</f>
        <v/>
      </c>
      <c r="T322" s="19"/>
    </row>
    <row r="323" customFormat="false" ht="15" hidden="false" customHeight="false" outlineLevel="0" collapsed="false">
      <c r="K323" s="20"/>
      <c r="L323" s="19"/>
      <c r="M323" s="19"/>
      <c r="N323" s="37"/>
      <c r="O323" s="18" t="str">
        <f aca="false">IF(N323="","",IFERROR(INDEX($B$6:$B$105,MATCH(N323,$A$6:$A$105,0)),"Sai mã hàng"))</f>
        <v/>
      </c>
      <c r="P323" s="18" t="str">
        <f aca="false">IF(N323="","",IFERROR(INDEX($C$6:$C$105,MATCH(N323,$A$6:$A$105,0)),""))</f>
        <v/>
      </c>
      <c r="Q323" s="31"/>
      <c r="R323" s="31"/>
      <c r="S323" s="33" t="str">
        <f aca="false">IF(OR(Q323="",R323=""),"",Q323*R323)</f>
        <v/>
      </c>
      <c r="T323" s="19"/>
    </row>
    <row r="324" customFormat="false" ht="15" hidden="false" customHeight="false" outlineLevel="0" collapsed="false">
      <c r="K324" s="20"/>
      <c r="L324" s="19"/>
      <c r="M324" s="19"/>
      <c r="N324" s="37"/>
      <c r="O324" s="18" t="str">
        <f aca="false">IF(N324="","",IFERROR(INDEX($B$6:$B$105,MATCH(N324,$A$6:$A$105,0)),"Sai mã hàng"))</f>
        <v/>
      </c>
      <c r="P324" s="18" t="str">
        <f aca="false">IF(N324="","",IFERROR(INDEX($C$6:$C$105,MATCH(N324,$A$6:$A$105,0)),""))</f>
        <v/>
      </c>
      <c r="Q324" s="31"/>
      <c r="R324" s="31"/>
      <c r="S324" s="33" t="str">
        <f aca="false">IF(OR(Q324="",R324=""),"",Q324*R324)</f>
        <v/>
      </c>
      <c r="T324" s="19"/>
    </row>
    <row r="325" customFormat="false" ht="15" hidden="false" customHeight="false" outlineLevel="0" collapsed="false">
      <c r="K325" s="20"/>
      <c r="L325" s="19"/>
      <c r="M325" s="19"/>
      <c r="N325" s="37"/>
      <c r="O325" s="18" t="str">
        <f aca="false">IF(N325="","",IFERROR(INDEX($B$6:$B$105,MATCH(N325,$A$6:$A$105,0)),"Sai mã hàng"))</f>
        <v/>
      </c>
      <c r="P325" s="18" t="str">
        <f aca="false">IF(N325="","",IFERROR(INDEX($C$6:$C$105,MATCH(N325,$A$6:$A$105,0)),""))</f>
        <v/>
      </c>
      <c r="Q325" s="31"/>
      <c r="R325" s="31"/>
      <c r="S325" s="33" t="str">
        <f aca="false">IF(OR(Q325="",R325=""),"",Q325*R325)</f>
        <v/>
      </c>
      <c r="T325" s="19"/>
    </row>
    <row r="326" customFormat="false" ht="15" hidden="false" customHeight="false" outlineLevel="0" collapsed="false">
      <c r="K326" s="20"/>
      <c r="L326" s="19"/>
      <c r="M326" s="19"/>
      <c r="N326" s="37"/>
      <c r="O326" s="18" t="str">
        <f aca="false">IF(N326="","",IFERROR(INDEX($B$6:$B$105,MATCH(N326,$A$6:$A$105,0)),"Sai mã hàng"))</f>
        <v/>
      </c>
      <c r="P326" s="18" t="str">
        <f aca="false">IF(N326="","",IFERROR(INDEX($C$6:$C$105,MATCH(N326,$A$6:$A$105,0)),""))</f>
        <v/>
      </c>
      <c r="Q326" s="31"/>
      <c r="R326" s="31"/>
      <c r="S326" s="33" t="str">
        <f aca="false">IF(OR(Q326="",R326=""),"",Q326*R326)</f>
        <v/>
      </c>
      <c r="T326" s="19"/>
    </row>
    <row r="327" customFormat="false" ht="15" hidden="false" customHeight="false" outlineLevel="0" collapsed="false">
      <c r="K327" s="20"/>
      <c r="L327" s="19"/>
      <c r="M327" s="19"/>
      <c r="N327" s="37"/>
      <c r="O327" s="18" t="str">
        <f aca="false">IF(N327="","",IFERROR(INDEX($B$6:$B$105,MATCH(N327,$A$6:$A$105,0)),"Sai mã hàng"))</f>
        <v/>
      </c>
      <c r="P327" s="18" t="str">
        <f aca="false">IF(N327="","",IFERROR(INDEX($C$6:$C$105,MATCH(N327,$A$6:$A$105,0)),""))</f>
        <v/>
      </c>
      <c r="Q327" s="31"/>
      <c r="R327" s="31"/>
      <c r="S327" s="33" t="str">
        <f aca="false">IF(OR(Q327="",R327=""),"",Q327*R327)</f>
        <v/>
      </c>
      <c r="T327" s="19"/>
    </row>
    <row r="328" customFormat="false" ht="15" hidden="false" customHeight="false" outlineLevel="0" collapsed="false">
      <c r="K328" s="20"/>
      <c r="L328" s="19"/>
      <c r="M328" s="19"/>
      <c r="N328" s="37"/>
      <c r="O328" s="18" t="str">
        <f aca="false">IF(N328="","",IFERROR(INDEX($B$6:$B$105,MATCH(N328,$A$6:$A$105,0)),"Sai mã hàng"))</f>
        <v/>
      </c>
      <c r="P328" s="18" t="str">
        <f aca="false">IF(N328="","",IFERROR(INDEX($C$6:$C$105,MATCH(N328,$A$6:$A$105,0)),""))</f>
        <v/>
      </c>
      <c r="Q328" s="31"/>
      <c r="R328" s="31"/>
      <c r="S328" s="33" t="str">
        <f aca="false">IF(OR(Q328="",R328=""),"",Q328*R328)</f>
        <v/>
      </c>
      <c r="T328" s="19"/>
    </row>
    <row r="329" customFormat="false" ht="15" hidden="false" customHeight="false" outlineLevel="0" collapsed="false">
      <c r="K329" s="20"/>
      <c r="L329" s="19"/>
      <c r="M329" s="19"/>
      <c r="N329" s="37"/>
      <c r="O329" s="18" t="str">
        <f aca="false">IF(N329="","",IFERROR(INDEX($B$6:$B$105,MATCH(N329,$A$6:$A$105,0)),"Sai mã hàng"))</f>
        <v/>
      </c>
      <c r="P329" s="18" t="str">
        <f aca="false">IF(N329="","",IFERROR(INDEX($C$6:$C$105,MATCH(N329,$A$6:$A$105,0)),""))</f>
        <v/>
      </c>
      <c r="Q329" s="31"/>
      <c r="R329" s="31"/>
      <c r="S329" s="33" t="str">
        <f aca="false">IF(OR(Q329="",R329=""),"",Q329*R329)</f>
        <v/>
      </c>
      <c r="T329" s="19"/>
    </row>
    <row r="330" customFormat="false" ht="15" hidden="false" customHeight="false" outlineLevel="0" collapsed="false">
      <c r="K330" s="20"/>
      <c r="L330" s="19"/>
      <c r="M330" s="19"/>
      <c r="N330" s="37"/>
      <c r="O330" s="18" t="str">
        <f aca="false">IF(N330="","",IFERROR(INDEX($B$6:$B$105,MATCH(N330,$A$6:$A$105,0)),"Sai mã hàng"))</f>
        <v/>
      </c>
      <c r="P330" s="18" t="str">
        <f aca="false">IF(N330="","",IFERROR(INDEX($C$6:$C$105,MATCH(N330,$A$6:$A$105,0)),""))</f>
        <v/>
      </c>
      <c r="Q330" s="31"/>
      <c r="R330" s="31"/>
      <c r="S330" s="33" t="str">
        <f aca="false">IF(OR(Q330="",R330=""),"",Q330*R330)</f>
        <v/>
      </c>
      <c r="T330" s="19"/>
    </row>
    <row r="331" customFormat="false" ht="15" hidden="false" customHeight="false" outlineLevel="0" collapsed="false">
      <c r="K331" s="20"/>
      <c r="L331" s="19"/>
      <c r="M331" s="19"/>
      <c r="N331" s="37"/>
      <c r="O331" s="18" t="str">
        <f aca="false">IF(N331="","",IFERROR(INDEX($B$6:$B$105,MATCH(N331,$A$6:$A$105,0)),"Sai mã hàng"))</f>
        <v/>
      </c>
      <c r="P331" s="18" t="str">
        <f aca="false">IF(N331="","",IFERROR(INDEX($C$6:$C$105,MATCH(N331,$A$6:$A$105,0)),""))</f>
        <v/>
      </c>
      <c r="Q331" s="31"/>
      <c r="R331" s="31"/>
      <c r="S331" s="33" t="str">
        <f aca="false">IF(OR(Q331="",R331=""),"",Q331*R331)</f>
        <v/>
      </c>
      <c r="T331" s="19"/>
    </row>
    <row r="332" customFormat="false" ht="15" hidden="false" customHeight="false" outlineLevel="0" collapsed="false">
      <c r="K332" s="20"/>
      <c r="L332" s="19"/>
      <c r="M332" s="19"/>
      <c r="N332" s="37"/>
      <c r="O332" s="18" t="str">
        <f aca="false">IF(N332="","",IFERROR(INDEX($B$6:$B$105,MATCH(N332,$A$6:$A$105,0)),"Sai mã hàng"))</f>
        <v/>
      </c>
      <c r="P332" s="18" t="str">
        <f aca="false">IF(N332="","",IFERROR(INDEX($C$6:$C$105,MATCH(N332,$A$6:$A$105,0)),""))</f>
        <v/>
      </c>
      <c r="Q332" s="31"/>
      <c r="R332" s="31"/>
      <c r="S332" s="33" t="str">
        <f aca="false">IF(OR(Q332="",R332=""),"",Q332*R332)</f>
        <v/>
      </c>
      <c r="T332" s="19"/>
    </row>
    <row r="333" customFormat="false" ht="15" hidden="false" customHeight="false" outlineLevel="0" collapsed="false">
      <c r="K333" s="20"/>
      <c r="L333" s="19"/>
      <c r="M333" s="19"/>
      <c r="N333" s="37"/>
      <c r="O333" s="18" t="str">
        <f aca="false">IF(N333="","",IFERROR(INDEX($B$6:$B$105,MATCH(N333,$A$6:$A$105,0)),"Sai mã hàng"))</f>
        <v/>
      </c>
      <c r="P333" s="18" t="str">
        <f aca="false">IF(N333="","",IFERROR(INDEX($C$6:$C$105,MATCH(N333,$A$6:$A$105,0)),""))</f>
        <v/>
      </c>
      <c r="Q333" s="31"/>
      <c r="R333" s="31"/>
      <c r="S333" s="33" t="str">
        <f aca="false">IF(OR(Q333="",R333=""),"",Q333*R333)</f>
        <v/>
      </c>
      <c r="T333" s="19"/>
    </row>
    <row r="334" customFormat="false" ht="15" hidden="false" customHeight="false" outlineLevel="0" collapsed="false">
      <c r="K334" s="20"/>
      <c r="L334" s="19"/>
      <c r="M334" s="19"/>
      <c r="N334" s="37"/>
      <c r="O334" s="18" t="str">
        <f aca="false">IF(N334="","",IFERROR(INDEX($B$6:$B$105,MATCH(N334,$A$6:$A$105,0)),"Sai mã hàng"))</f>
        <v/>
      </c>
      <c r="P334" s="18" t="str">
        <f aca="false">IF(N334="","",IFERROR(INDEX($C$6:$C$105,MATCH(N334,$A$6:$A$105,0)),""))</f>
        <v/>
      </c>
      <c r="Q334" s="31"/>
      <c r="R334" s="31"/>
      <c r="S334" s="33" t="str">
        <f aca="false">IF(OR(Q334="",R334=""),"",Q334*R334)</f>
        <v/>
      </c>
      <c r="T334" s="19"/>
    </row>
    <row r="335" customFormat="false" ht="15" hidden="false" customHeight="false" outlineLevel="0" collapsed="false">
      <c r="K335" s="20"/>
      <c r="L335" s="19"/>
      <c r="M335" s="19"/>
      <c r="N335" s="37"/>
      <c r="O335" s="18" t="str">
        <f aca="false">IF(N335="","",IFERROR(INDEX($B$6:$B$105,MATCH(N335,$A$6:$A$105,0)),"Sai mã hàng"))</f>
        <v/>
      </c>
      <c r="P335" s="18" t="str">
        <f aca="false">IF(N335="","",IFERROR(INDEX($C$6:$C$105,MATCH(N335,$A$6:$A$105,0)),""))</f>
        <v/>
      </c>
      <c r="Q335" s="31"/>
      <c r="R335" s="31"/>
      <c r="S335" s="33" t="str">
        <f aca="false">IF(OR(Q335="",R335=""),"",Q335*R335)</f>
        <v/>
      </c>
      <c r="T335" s="19"/>
    </row>
    <row r="336" customFormat="false" ht="15" hidden="false" customHeight="false" outlineLevel="0" collapsed="false">
      <c r="K336" s="20"/>
      <c r="L336" s="19"/>
      <c r="M336" s="19"/>
      <c r="N336" s="37"/>
      <c r="O336" s="18" t="str">
        <f aca="false">IF(N336="","",IFERROR(INDEX($B$6:$B$105,MATCH(N336,$A$6:$A$105,0)),"Sai mã hàng"))</f>
        <v/>
      </c>
      <c r="P336" s="18" t="str">
        <f aca="false">IF(N336="","",IFERROR(INDEX($C$6:$C$105,MATCH(N336,$A$6:$A$105,0)),""))</f>
        <v/>
      </c>
      <c r="Q336" s="31"/>
      <c r="R336" s="31"/>
      <c r="S336" s="33" t="str">
        <f aca="false">IF(OR(Q336="",R336=""),"",Q336*R336)</f>
        <v/>
      </c>
      <c r="T336" s="19"/>
    </row>
    <row r="337" customFormat="false" ht="15" hidden="false" customHeight="false" outlineLevel="0" collapsed="false">
      <c r="K337" s="20"/>
      <c r="L337" s="19"/>
      <c r="M337" s="19"/>
      <c r="N337" s="37"/>
      <c r="O337" s="18" t="str">
        <f aca="false">IF(N337="","",IFERROR(INDEX($B$6:$B$105,MATCH(N337,$A$6:$A$105,0)),"Sai mã hàng"))</f>
        <v/>
      </c>
      <c r="P337" s="18" t="str">
        <f aca="false">IF(N337="","",IFERROR(INDEX($C$6:$C$105,MATCH(N337,$A$6:$A$105,0)),""))</f>
        <v/>
      </c>
      <c r="Q337" s="31"/>
      <c r="R337" s="31"/>
      <c r="S337" s="33" t="str">
        <f aca="false">IF(OR(Q337="",R337=""),"",Q337*R337)</f>
        <v/>
      </c>
      <c r="T337" s="19"/>
    </row>
    <row r="338" customFormat="false" ht="15" hidden="false" customHeight="false" outlineLevel="0" collapsed="false">
      <c r="K338" s="20"/>
      <c r="L338" s="19"/>
      <c r="M338" s="19"/>
      <c r="N338" s="37"/>
      <c r="O338" s="18" t="str">
        <f aca="false">IF(N338="","",IFERROR(INDEX($B$6:$B$105,MATCH(N338,$A$6:$A$105,0)),"Sai mã hàng"))</f>
        <v/>
      </c>
      <c r="P338" s="18" t="str">
        <f aca="false">IF(N338="","",IFERROR(INDEX($C$6:$C$105,MATCH(N338,$A$6:$A$105,0)),""))</f>
        <v/>
      </c>
      <c r="Q338" s="31"/>
      <c r="R338" s="31"/>
      <c r="S338" s="33" t="str">
        <f aca="false">IF(OR(Q338="",R338=""),"",Q338*R338)</f>
        <v/>
      </c>
      <c r="T338" s="19"/>
    </row>
    <row r="339" customFormat="false" ht="15" hidden="false" customHeight="false" outlineLevel="0" collapsed="false">
      <c r="K339" s="20"/>
      <c r="L339" s="19"/>
      <c r="M339" s="19"/>
      <c r="N339" s="37"/>
      <c r="O339" s="18" t="str">
        <f aca="false">IF(N339="","",IFERROR(INDEX($B$6:$B$105,MATCH(N339,$A$6:$A$105,0)),"Sai mã hàng"))</f>
        <v/>
      </c>
      <c r="P339" s="18" t="str">
        <f aca="false">IF(N339="","",IFERROR(INDEX($C$6:$C$105,MATCH(N339,$A$6:$A$105,0)),""))</f>
        <v/>
      </c>
      <c r="Q339" s="31"/>
      <c r="R339" s="31"/>
      <c r="S339" s="33" t="str">
        <f aca="false">IF(OR(Q339="",R339=""),"",Q339*R339)</f>
        <v/>
      </c>
      <c r="T339" s="19"/>
    </row>
    <row r="340" customFormat="false" ht="15" hidden="false" customHeight="false" outlineLevel="0" collapsed="false">
      <c r="K340" s="20"/>
      <c r="L340" s="19"/>
      <c r="M340" s="19"/>
      <c r="N340" s="37"/>
      <c r="O340" s="18" t="str">
        <f aca="false">IF(N340="","",IFERROR(INDEX($B$6:$B$105,MATCH(N340,$A$6:$A$105,0)),"Sai mã hàng"))</f>
        <v/>
      </c>
      <c r="P340" s="18" t="str">
        <f aca="false">IF(N340="","",IFERROR(INDEX($C$6:$C$105,MATCH(N340,$A$6:$A$105,0)),""))</f>
        <v/>
      </c>
      <c r="Q340" s="31"/>
      <c r="R340" s="31"/>
      <c r="S340" s="33" t="str">
        <f aca="false">IF(OR(Q340="",R340=""),"",Q340*R340)</f>
        <v/>
      </c>
      <c r="T340" s="19"/>
    </row>
    <row r="341" customFormat="false" ht="15" hidden="false" customHeight="false" outlineLevel="0" collapsed="false">
      <c r="K341" s="20"/>
      <c r="L341" s="19"/>
      <c r="M341" s="19"/>
      <c r="N341" s="37"/>
      <c r="O341" s="18" t="str">
        <f aca="false">IF(N341="","",IFERROR(INDEX($B$6:$B$105,MATCH(N341,$A$6:$A$105,0)),"Sai mã hàng"))</f>
        <v/>
      </c>
      <c r="P341" s="18" t="str">
        <f aca="false">IF(N341="","",IFERROR(INDEX($C$6:$C$105,MATCH(N341,$A$6:$A$105,0)),""))</f>
        <v/>
      </c>
      <c r="Q341" s="31"/>
      <c r="R341" s="31"/>
      <c r="S341" s="33" t="str">
        <f aca="false">IF(OR(Q341="",R341=""),"",Q341*R341)</f>
        <v/>
      </c>
      <c r="T341" s="19"/>
    </row>
    <row r="342" customFormat="false" ht="15" hidden="false" customHeight="false" outlineLevel="0" collapsed="false">
      <c r="K342" s="20"/>
      <c r="L342" s="19"/>
      <c r="M342" s="19"/>
      <c r="N342" s="37"/>
      <c r="O342" s="18" t="str">
        <f aca="false">IF(N342="","",IFERROR(INDEX($B$6:$B$105,MATCH(N342,$A$6:$A$105,0)),"Sai mã hàng"))</f>
        <v/>
      </c>
      <c r="P342" s="18" t="str">
        <f aca="false">IF(N342="","",IFERROR(INDEX($C$6:$C$105,MATCH(N342,$A$6:$A$105,0)),""))</f>
        <v/>
      </c>
      <c r="Q342" s="31"/>
      <c r="R342" s="31"/>
      <c r="S342" s="33" t="str">
        <f aca="false">IF(OR(Q342="",R342=""),"",Q342*R342)</f>
        <v/>
      </c>
      <c r="T342" s="19"/>
    </row>
    <row r="343" customFormat="false" ht="15" hidden="false" customHeight="false" outlineLevel="0" collapsed="false">
      <c r="K343" s="20"/>
      <c r="L343" s="19"/>
      <c r="M343" s="19"/>
      <c r="N343" s="37"/>
      <c r="O343" s="18" t="str">
        <f aca="false">IF(N343="","",IFERROR(INDEX($B$6:$B$105,MATCH(N343,$A$6:$A$105,0)),"Sai mã hàng"))</f>
        <v/>
      </c>
      <c r="P343" s="18" t="str">
        <f aca="false">IF(N343="","",IFERROR(INDEX($C$6:$C$105,MATCH(N343,$A$6:$A$105,0)),""))</f>
        <v/>
      </c>
      <c r="Q343" s="31"/>
      <c r="R343" s="31"/>
      <c r="S343" s="33" t="str">
        <f aca="false">IF(OR(Q343="",R343=""),"",Q343*R343)</f>
        <v/>
      </c>
      <c r="T343" s="19"/>
    </row>
    <row r="344" customFormat="false" ht="15" hidden="false" customHeight="false" outlineLevel="0" collapsed="false">
      <c r="K344" s="20"/>
      <c r="L344" s="19"/>
      <c r="M344" s="19"/>
      <c r="N344" s="37"/>
      <c r="O344" s="18" t="str">
        <f aca="false">IF(N344="","",IFERROR(INDEX($B$6:$B$105,MATCH(N344,$A$6:$A$105,0)),"Sai mã hàng"))</f>
        <v/>
      </c>
      <c r="P344" s="18" t="str">
        <f aca="false">IF(N344="","",IFERROR(INDEX($C$6:$C$105,MATCH(N344,$A$6:$A$105,0)),""))</f>
        <v/>
      </c>
      <c r="Q344" s="31"/>
      <c r="R344" s="31"/>
      <c r="S344" s="33" t="str">
        <f aca="false">IF(OR(Q344="",R344=""),"",Q344*R344)</f>
        <v/>
      </c>
      <c r="T344" s="19"/>
    </row>
    <row r="345" customFormat="false" ht="15" hidden="false" customHeight="false" outlineLevel="0" collapsed="false">
      <c r="K345" s="20"/>
      <c r="L345" s="19"/>
      <c r="M345" s="19"/>
      <c r="N345" s="37"/>
      <c r="O345" s="18" t="str">
        <f aca="false">IF(N345="","",IFERROR(INDEX($B$6:$B$105,MATCH(N345,$A$6:$A$105,0)),"Sai mã hàng"))</f>
        <v/>
      </c>
      <c r="P345" s="18" t="str">
        <f aca="false">IF(N345="","",IFERROR(INDEX($C$6:$C$105,MATCH(N345,$A$6:$A$105,0)),""))</f>
        <v/>
      </c>
      <c r="Q345" s="31"/>
      <c r="R345" s="31"/>
      <c r="S345" s="33" t="str">
        <f aca="false">IF(OR(Q345="",R345=""),"",Q345*R345)</f>
        <v/>
      </c>
      <c r="T345" s="19"/>
    </row>
    <row r="346" customFormat="false" ht="15" hidden="false" customHeight="false" outlineLevel="0" collapsed="false">
      <c r="K346" s="20"/>
      <c r="L346" s="19"/>
      <c r="M346" s="19"/>
      <c r="N346" s="37"/>
      <c r="O346" s="18" t="str">
        <f aca="false">IF(N346="","",IFERROR(INDEX($B$6:$B$105,MATCH(N346,$A$6:$A$105,0)),"Sai mã hàng"))</f>
        <v/>
      </c>
      <c r="P346" s="18" t="str">
        <f aca="false">IF(N346="","",IFERROR(INDEX($C$6:$C$105,MATCH(N346,$A$6:$A$105,0)),""))</f>
        <v/>
      </c>
      <c r="Q346" s="31"/>
      <c r="R346" s="31"/>
      <c r="S346" s="33" t="str">
        <f aca="false">IF(OR(Q346="",R346=""),"",Q346*R346)</f>
        <v/>
      </c>
      <c r="T346" s="19"/>
    </row>
    <row r="347" customFormat="false" ht="15" hidden="false" customHeight="false" outlineLevel="0" collapsed="false">
      <c r="K347" s="20"/>
      <c r="L347" s="19"/>
      <c r="M347" s="19"/>
      <c r="N347" s="37"/>
      <c r="O347" s="18" t="str">
        <f aca="false">IF(N347="","",IFERROR(INDEX($B$6:$B$105,MATCH(N347,$A$6:$A$105,0)),"Sai mã hàng"))</f>
        <v/>
      </c>
      <c r="P347" s="18" t="str">
        <f aca="false">IF(N347="","",IFERROR(INDEX($C$6:$C$105,MATCH(N347,$A$6:$A$105,0)),""))</f>
        <v/>
      </c>
      <c r="Q347" s="31"/>
      <c r="R347" s="31"/>
      <c r="S347" s="33" t="str">
        <f aca="false">IF(OR(Q347="",R347=""),"",Q347*R347)</f>
        <v/>
      </c>
      <c r="T347" s="19"/>
    </row>
    <row r="348" customFormat="false" ht="15" hidden="false" customHeight="false" outlineLevel="0" collapsed="false">
      <c r="K348" s="20"/>
      <c r="L348" s="19"/>
      <c r="M348" s="19"/>
      <c r="N348" s="37"/>
      <c r="O348" s="18" t="str">
        <f aca="false">IF(N348="","",IFERROR(INDEX($B$6:$B$105,MATCH(N348,$A$6:$A$105,0)),"Sai mã hàng"))</f>
        <v/>
      </c>
      <c r="P348" s="18" t="str">
        <f aca="false">IF(N348="","",IFERROR(INDEX($C$6:$C$105,MATCH(N348,$A$6:$A$105,0)),""))</f>
        <v/>
      </c>
      <c r="Q348" s="31"/>
      <c r="R348" s="31"/>
      <c r="S348" s="33" t="str">
        <f aca="false">IF(OR(Q348="",R348=""),"",Q348*R348)</f>
        <v/>
      </c>
      <c r="T348" s="19"/>
    </row>
    <row r="349" customFormat="false" ht="15" hidden="false" customHeight="false" outlineLevel="0" collapsed="false">
      <c r="K349" s="20"/>
      <c r="L349" s="19"/>
      <c r="M349" s="19"/>
      <c r="N349" s="37"/>
      <c r="O349" s="18" t="str">
        <f aca="false">IF(N349="","",IFERROR(INDEX($B$6:$B$105,MATCH(N349,$A$6:$A$105,0)),"Sai mã hàng"))</f>
        <v/>
      </c>
      <c r="P349" s="18" t="str">
        <f aca="false">IF(N349="","",IFERROR(INDEX($C$6:$C$105,MATCH(N349,$A$6:$A$105,0)),""))</f>
        <v/>
      </c>
      <c r="Q349" s="31"/>
      <c r="R349" s="31"/>
      <c r="S349" s="33" t="str">
        <f aca="false">IF(OR(Q349="",R349=""),"",Q349*R349)</f>
        <v/>
      </c>
      <c r="T349" s="19"/>
    </row>
    <row r="350" customFormat="false" ht="15" hidden="false" customHeight="false" outlineLevel="0" collapsed="false">
      <c r="K350" s="20"/>
      <c r="L350" s="19"/>
      <c r="M350" s="19"/>
      <c r="N350" s="37"/>
      <c r="O350" s="18" t="str">
        <f aca="false">IF(N350="","",IFERROR(INDEX($B$6:$B$105,MATCH(N350,$A$6:$A$105,0)),"Sai mã hàng"))</f>
        <v/>
      </c>
      <c r="P350" s="18" t="str">
        <f aca="false">IF(N350="","",IFERROR(INDEX($C$6:$C$105,MATCH(N350,$A$6:$A$105,0)),""))</f>
        <v/>
      </c>
      <c r="Q350" s="31"/>
      <c r="R350" s="31"/>
      <c r="S350" s="33" t="str">
        <f aca="false">IF(OR(Q350="",R350=""),"",Q350*R350)</f>
        <v/>
      </c>
      <c r="T350" s="19"/>
    </row>
    <row r="351" customFormat="false" ht="15" hidden="false" customHeight="false" outlineLevel="0" collapsed="false">
      <c r="K351" s="20"/>
      <c r="L351" s="19"/>
      <c r="M351" s="19"/>
      <c r="N351" s="37"/>
      <c r="O351" s="18" t="str">
        <f aca="false">IF(N351="","",IFERROR(INDEX($B$6:$B$105,MATCH(N351,$A$6:$A$105,0)),"Sai mã hàng"))</f>
        <v/>
      </c>
      <c r="P351" s="18" t="str">
        <f aca="false">IF(N351="","",IFERROR(INDEX($C$6:$C$105,MATCH(N351,$A$6:$A$105,0)),""))</f>
        <v/>
      </c>
      <c r="Q351" s="31"/>
      <c r="R351" s="31"/>
      <c r="S351" s="33" t="str">
        <f aca="false">IF(OR(Q351="",R351=""),"",Q351*R351)</f>
        <v/>
      </c>
      <c r="T351" s="19"/>
    </row>
    <row r="352" customFormat="false" ht="15" hidden="false" customHeight="false" outlineLevel="0" collapsed="false">
      <c r="K352" s="20"/>
      <c r="L352" s="19"/>
      <c r="M352" s="19"/>
      <c r="N352" s="37"/>
      <c r="O352" s="18" t="str">
        <f aca="false">IF(N352="","",IFERROR(INDEX($B$6:$B$105,MATCH(N352,$A$6:$A$105,0)),"Sai mã hàng"))</f>
        <v/>
      </c>
      <c r="P352" s="18" t="str">
        <f aca="false">IF(N352="","",IFERROR(INDEX($C$6:$C$105,MATCH(N352,$A$6:$A$105,0)),""))</f>
        <v/>
      </c>
      <c r="Q352" s="31"/>
      <c r="R352" s="31"/>
      <c r="S352" s="33" t="str">
        <f aca="false">IF(OR(Q352="",R352=""),"",Q352*R352)</f>
        <v/>
      </c>
      <c r="T352" s="19"/>
    </row>
    <row r="353" customFormat="false" ht="15" hidden="false" customHeight="false" outlineLevel="0" collapsed="false">
      <c r="K353" s="20"/>
      <c r="L353" s="19"/>
      <c r="M353" s="19"/>
      <c r="N353" s="37"/>
      <c r="O353" s="18" t="str">
        <f aca="false">IF(N353="","",IFERROR(INDEX($B$6:$B$105,MATCH(N353,$A$6:$A$105,0)),"Sai mã hàng"))</f>
        <v/>
      </c>
      <c r="P353" s="18" t="str">
        <f aca="false">IF(N353="","",IFERROR(INDEX($C$6:$C$105,MATCH(N353,$A$6:$A$105,0)),""))</f>
        <v/>
      </c>
      <c r="Q353" s="31"/>
      <c r="R353" s="31"/>
      <c r="S353" s="33" t="str">
        <f aca="false">IF(OR(Q353="",R353=""),"",Q353*R353)</f>
        <v/>
      </c>
      <c r="T353" s="19"/>
    </row>
    <row r="354" customFormat="false" ht="15" hidden="false" customHeight="false" outlineLevel="0" collapsed="false">
      <c r="K354" s="20"/>
      <c r="L354" s="19"/>
      <c r="M354" s="19"/>
      <c r="N354" s="37"/>
      <c r="O354" s="18" t="str">
        <f aca="false">IF(N354="","",IFERROR(INDEX($B$6:$B$105,MATCH(N354,$A$6:$A$105,0)),"Sai mã hàng"))</f>
        <v/>
      </c>
      <c r="P354" s="18" t="str">
        <f aca="false">IF(N354="","",IFERROR(INDEX($C$6:$C$105,MATCH(N354,$A$6:$A$105,0)),""))</f>
        <v/>
      </c>
      <c r="Q354" s="31"/>
      <c r="R354" s="31"/>
      <c r="S354" s="33" t="str">
        <f aca="false">IF(OR(Q354="",R354=""),"",Q354*R354)</f>
        <v/>
      </c>
      <c r="T354" s="19"/>
    </row>
    <row r="355" customFormat="false" ht="15" hidden="false" customHeight="false" outlineLevel="0" collapsed="false">
      <c r="K355" s="20"/>
      <c r="L355" s="19"/>
      <c r="M355" s="19"/>
      <c r="N355" s="37"/>
      <c r="O355" s="18" t="str">
        <f aca="false">IF(N355="","",IFERROR(INDEX($B$6:$B$105,MATCH(N355,$A$6:$A$105,0)),"Sai mã hàng"))</f>
        <v/>
      </c>
      <c r="P355" s="18" t="str">
        <f aca="false">IF(N355="","",IFERROR(INDEX($C$6:$C$105,MATCH(N355,$A$6:$A$105,0)),""))</f>
        <v/>
      </c>
      <c r="Q355" s="31"/>
      <c r="R355" s="31"/>
      <c r="S355" s="33" t="str">
        <f aca="false">IF(OR(Q355="",R355=""),"",Q355*R355)</f>
        <v/>
      </c>
      <c r="T355" s="19"/>
    </row>
    <row r="356" customFormat="false" ht="15" hidden="false" customHeight="false" outlineLevel="0" collapsed="false">
      <c r="K356" s="20"/>
      <c r="L356" s="19"/>
      <c r="M356" s="19"/>
      <c r="N356" s="37"/>
      <c r="O356" s="18" t="str">
        <f aca="false">IF(N356="","",IFERROR(INDEX($B$6:$B$105,MATCH(N356,$A$6:$A$105,0)),"Sai mã hàng"))</f>
        <v/>
      </c>
      <c r="P356" s="18" t="str">
        <f aca="false">IF(N356="","",IFERROR(INDEX($C$6:$C$105,MATCH(N356,$A$6:$A$105,0)),""))</f>
        <v/>
      </c>
      <c r="Q356" s="31"/>
      <c r="R356" s="31"/>
      <c r="S356" s="33" t="str">
        <f aca="false">IF(OR(Q356="",R356=""),"",Q356*R356)</f>
        <v/>
      </c>
      <c r="T356" s="19"/>
    </row>
    <row r="357" customFormat="false" ht="15" hidden="false" customHeight="false" outlineLevel="0" collapsed="false">
      <c r="K357" s="20"/>
      <c r="L357" s="19"/>
      <c r="M357" s="19"/>
      <c r="N357" s="37"/>
      <c r="O357" s="18" t="str">
        <f aca="false">IF(N357="","",IFERROR(INDEX($B$6:$B$105,MATCH(N357,$A$6:$A$105,0)),"Sai mã hàng"))</f>
        <v/>
      </c>
      <c r="P357" s="18" t="str">
        <f aca="false">IF(N357="","",IFERROR(INDEX($C$6:$C$105,MATCH(N357,$A$6:$A$105,0)),""))</f>
        <v/>
      </c>
      <c r="Q357" s="31"/>
      <c r="R357" s="31"/>
      <c r="S357" s="33" t="str">
        <f aca="false">IF(OR(Q357="",R357=""),"",Q357*R357)</f>
        <v/>
      </c>
      <c r="T357" s="19"/>
    </row>
    <row r="358" customFormat="false" ht="15" hidden="false" customHeight="false" outlineLevel="0" collapsed="false">
      <c r="K358" s="20"/>
      <c r="L358" s="19"/>
      <c r="M358" s="19"/>
      <c r="N358" s="37"/>
      <c r="O358" s="18" t="str">
        <f aca="false">IF(N358="","",IFERROR(INDEX($B$6:$B$105,MATCH(N358,$A$6:$A$105,0)),"Sai mã hàng"))</f>
        <v/>
      </c>
      <c r="P358" s="18" t="str">
        <f aca="false">IF(N358="","",IFERROR(INDEX($C$6:$C$105,MATCH(N358,$A$6:$A$105,0)),""))</f>
        <v/>
      </c>
      <c r="Q358" s="31"/>
      <c r="R358" s="31"/>
      <c r="S358" s="33" t="str">
        <f aca="false">IF(OR(Q358="",R358=""),"",Q358*R358)</f>
        <v/>
      </c>
      <c r="T358" s="19"/>
    </row>
    <row r="359" customFormat="false" ht="15" hidden="false" customHeight="false" outlineLevel="0" collapsed="false">
      <c r="K359" s="20"/>
      <c r="L359" s="19"/>
      <c r="M359" s="19"/>
      <c r="N359" s="37"/>
      <c r="O359" s="18" t="str">
        <f aca="false">IF(N359="","",IFERROR(INDEX($B$6:$B$105,MATCH(N359,$A$6:$A$105,0)),"Sai mã hàng"))</f>
        <v/>
      </c>
      <c r="P359" s="18" t="str">
        <f aca="false">IF(N359="","",IFERROR(INDEX($C$6:$C$105,MATCH(N359,$A$6:$A$105,0)),""))</f>
        <v/>
      </c>
      <c r="Q359" s="31"/>
      <c r="R359" s="31"/>
      <c r="S359" s="33" t="str">
        <f aca="false">IF(OR(Q359="",R359=""),"",Q359*R359)</f>
        <v/>
      </c>
      <c r="T359" s="19"/>
    </row>
    <row r="360" customFormat="false" ht="15" hidden="false" customHeight="false" outlineLevel="0" collapsed="false">
      <c r="K360" s="20"/>
      <c r="L360" s="19"/>
      <c r="M360" s="19"/>
      <c r="N360" s="37"/>
      <c r="O360" s="18" t="str">
        <f aca="false">IF(N360="","",IFERROR(INDEX($B$6:$B$105,MATCH(N360,$A$6:$A$105,0)),"Sai mã hàng"))</f>
        <v/>
      </c>
      <c r="P360" s="18" t="str">
        <f aca="false">IF(N360="","",IFERROR(INDEX($C$6:$C$105,MATCH(N360,$A$6:$A$105,0)),""))</f>
        <v/>
      </c>
      <c r="Q360" s="31"/>
      <c r="R360" s="31"/>
      <c r="S360" s="33" t="str">
        <f aca="false">IF(OR(Q360="",R360=""),"",Q360*R360)</f>
        <v/>
      </c>
      <c r="T360" s="19"/>
    </row>
    <row r="361" customFormat="false" ht="15" hidden="false" customHeight="false" outlineLevel="0" collapsed="false">
      <c r="K361" s="20"/>
      <c r="L361" s="19"/>
      <c r="M361" s="19"/>
      <c r="N361" s="37"/>
      <c r="O361" s="18" t="str">
        <f aca="false">IF(N361="","",IFERROR(INDEX($B$6:$B$105,MATCH(N361,$A$6:$A$105,0)),"Sai mã hàng"))</f>
        <v/>
      </c>
      <c r="P361" s="18" t="str">
        <f aca="false">IF(N361="","",IFERROR(INDEX($C$6:$C$105,MATCH(N361,$A$6:$A$105,0)),""))</f>
        <v/>
      </c>
      <c r="Q361" s="31"/>
      <c r="R361" s="31"/>
      <c r="S361" s="33" t="str">
        <f aca="false">IF(OR(Q361="",R361=""),"",Q361*R361)</f>
        <v/>
      </c>
      <c r="T361" s="19"/>
    </row>
    <row r="362" customFormat="false" ht="15" hidden="false" customHeight="false" outlineLevel="0" collapsed="false">
      <c r="K362" s="20"/>
      <c r="L362" s="19"/>
      <c r="M362" s="19"/>
      <c r="N362" s="37"/>
      <c r="O362" s="18" t="str">
        <f aca="false">IF(N362="","",IFERROR(INDEX($B$6:$B$105,MATCH(N362,$A$6:$A$105,0)),"Sai mã hàng"))</f>
        <v/>
      </c>
      <c r="P362" s="18" t="str">
        <f aca="false">IF(N362="","",IFERROR(INDEX($C$6:$C$105,MATCH(N362,$A$6:$A$105,0)),""))</f>
        <v/>
      </c>
      <c r="Q362" s="31"/>
      <c r="R362" s="31"/>
      <c r="S362" s="33" t="str">
        <f aca="false">IF(OR(Q362="",R362=""),"",Q362*R362)</f>
        <v/>
      </c>
      <c r="T362" s="19"/>
    </row>
    <row r="363" customFormat="false" ht="15" hidden="false" customHeight="false" outlineLevel="0" collapsed="false">
      <c r="K363" s="20"/>
      <c r="L363" s="19"/>
      <c r="M363" s="19"/>
      <c r="N363" s="37"/>
      <c r="O363" s="18" t="str">
        <f aca="false">IF(N363="","",IFERROR(INDEX($B$6:$B$105,MATCH(N363,$A$6:$A$105,0)),"Sai mã hàng"))</f>
        <v/>
      </c>
      <c r="P363" s="18" t="str">
        <f aca="false">IF(N363="","",IFERROR(INDEX($C$6:$C$105,MATCH(N363,$A$6:$A$105,0)),""))</f>
        <v/>
      </c>
      <c r="Q363" s="31"/>
      <c r="R363" s="31"/>
      <c r="S363" s="33" t="str">
        <f aca="false">IF(OR(Q363="",R363=""),"",Q363*R363)</f>
        <v/>
      </c>
      <c r="T363" s="19"/>
    </row>
    <row r="364" customFormat="false" ht="15" hidden="false" customHeight="false" outlineLevel="0" collapsed="false">
      <c r="K364" s="20"/>
      <c r="L364" s="19"/>
      <c r="M364" s="19"/>
      <c r="N364" s="37"/>
      <c r="O364" s="18" t="str">
        <f aca="false">IF(N364="","",IFERROR(INDEX($B$6:$B$105,MATCH(N364,$A$6:$A$105,0)),"Sai mã hàng"))</f>
        <v/>
      </c>
      <c r="P364" s="18" t="str">
        <f aca="false">IF(N364="","",IFERROR(INDEX($C$6:$C$105,MATCH(N364,$A$6:$A$105,0)),""))</f>
        <v/>
      </c>
      <c r="Q364" s="31"/>
      <c r="R364" s="31"/>
      <c r="S364" s="33" t="str">
        <f aca="false">IF(OR(Q364="",R364=""),"",Q364*R364)</f>
        <v/>
      </c>
      <c r="T364" s="19"/>
    </row>
    <row r="365" customFormat="false" ht="15" hidden="false" customHeight="false" outlineLevel="0" collapsed="false">
      <c r="K365" s="20"/>
      <c r="L365" s="19"/>
      <c r="M365" s="19"/>
      <c r="N365" s="37"/>
      <c r="O365" s="18" t="str">
        <f aca="false">IF(N365="","",IFERROR(INDEX($B$6:$B$105,MATCH(N365,$A$6:$A$105,0)),"Sai mã hàng"))</f>
        <v/>
      </c>
      <c r="P365" s="18" t="str">
        <f aca="false">IF(N365="","",IFERROR(INDEX($C$6:$C$105,MATCH(N365,$A$6:$A$105,0)),""))</f>
        <v/>
      </c>
      <c r="Q365" s="31"/>
      <c r="R365" s="31"/>
      <c r="S365" s="33" t="str">
        <f aca="false">IF(OR(Q365="",R365=""),"",Q365*R365)</f>
        <v/>
      </c>
      <c r="T365" s="19"/>
    </row>
    <row r="366" customFormat="false" ht="15" hidden="false" customHeight="false" outlineLevel="0" collapsed="false">
      <c r="K366" s="20"/>
      <c r="L366" s="19"/>
      <c r="M366" s="19"/>
      <c r="N366" s="37"/>
      <c r="O366" s="18" t="str">
        <f aca="false">IF(N366="","",IFERROR(INDEX($B$6:$B$105,MATCH(N366,$A$6:$A$105,0)),"Sai mã hàng"))</f>
        <v/>
      </c>
      <c r="P366" s="18" t="str">
        <f aca="false">IF(N366="","",IFERROR(INDEX($C$6:$C$105,MATCH(N366,$A$6:$A$105,0)),""))</f>
        <v/>
      </c>
      <c r="Q366" s="31"/>
      <c r="R366" s="31"/>
      <c r="S366" s="33" t="str">
        <f aca="false">IF(OR(Q366="",R366=""),"",Q366*R366)</f>
        <v/>
      </c>
      <c r="T366" s="19"/>
    </row>
    <row r="367" customFormat="false" ht="15" hidden="false" customHeight="false" outlineLevel="0" collapsed="false">
      <c r="K367" s="20"/>
      <c r="L367" s="19"/>
      <c r="M367" s="19"/>
      <c r="N367" s="37"/>
      <c r="O367" s="18" t="str">
        <f aca="false">IF(N367="","",IFERROR(INDEX($B$6:$B$105,MATCH(N367,$A$6:$A$105,0)),"Sai mã hàng"))</f>
        <v/>
      </c>
      <c r="P367" s="18" t="str">
        <f aca="false">IF(N367="","",IFERROR(INDEX($C$6:$C$105,MATCH(N367,$A$6:$A$105,0)),""))</f>
        <v/>
      </c>
      <c r="Q367" s="31"/>
      <c r="R367" s="31"/>
      <c r="S367" s="33" t="str">
        <f aca="false">IF(OR(Q367="",R367=""),"",Q367*R367)</f>
        <v/>
      </c>
      <c r="T367" s="19"/>
    </row>
    <row r="368" customFormat="false" ht="15" hidden="false" customHeight="false" outlineLevel="0" collapsed="false">
      <c r="K368" s="20"/>
      <c r="L368" s="19"/>
      <c r="M368" s="19"/>
      <c r="N368" s="37"/>
      <c r="O368" s="18" t="str">
        <f aca="false">IF(N368="","",IFERROR(INDEX($B$6:$B$105,MATCH(N368,$A$6:$A$105,0)),"Sai mã hàng"))</f>
        <v/>
      </c>
      <c r="P368" s="18" t="str">
        <f aca="false">IF(N368="","",IFERROR(INDEX($C$6:$C$105,MATCH(N368,$A$6:$A$105,0)),""))</f>
        <v/>
      </c>
      <c r="Q368" s="31"/>
      <c r="R368" s="31"/>
      <c r="S368" s="33" t="str">
        <f aca="false">IF(OR(Q368="",R368=""),"",Q368*R368)</f>
        <v/>
      </c>
      <c r="T368" s="19"/>
    </row>
    <row r="369" customFormat="false" ht="15" hidden="false" customHeight="false" outlineLevel="0" collapsed="false">
      <c r="K369" s="20"/>
      <c r="L369" s="19"/>
      <c r="M369" s="19"/>
      <c r="N369" s="37"/>
      <c r="O369" s="18" t="str">
        <f aca="false">IF(N369="","",IFERROR(INDEX($B$6:$B$105,MATCH(N369,$A$6:$A$105,0)),"Sai mã hàng"))</f>
        <v/>
      </c>
      <c r="P369" s="18" t="str">
        <f aca="false">IF(N369="","",IFERROR(INDEX($C$6:$C$105,MATCH(N369,$A$6:$A$105,0)),""))</f>
        <v/>
      </c>
      <c r="Q369" s="31"/>
      <c r="R369" s="31"/>
      <c r="S369" s="33" t="str">
        <f aca="false">IF(OR(Q369="",R369=""),"",Q369*R369)</f>
        <v/>
      </c>
      <c r="T369" s="19"/>
    </row>
    <row r="370" customFormat="false" ht="15" hidden="false" customHeight="false" outlineLevel="0" collapsed="false">
      <c r="K370" s="20"/>
      <c r="L370" s="19"/>
      <c r="M370" s="19"/>
      <c r="N370" s="37"/>
      <c r="O370" s="18" t="str">
        <f aca="false">IF(N370="","",IFERROR(INDEX($B$6:$B$105,MATCH(N370,$A$6:$A$105,0)),"Sai mã hàng"))</f>
        <v/>
      </c>
      <c r="P370" s="18" t="str">
        <f aca="false">IF(N370="","",IFERROR(INDEX($C$6:$C$105,MATCH(N370,$A$6:$A$105,0)),""))</f>
        <v/>
      </c>
      <c r="Q370" s="31"/>
      <c r="R370" s="31"/>
      <c r="S370" s="33" t="str">
        <f aca="false">IF(OR(Q370="",R370=""),"",Q370*R370)</f>
        <v/>
      </c>
      <c r="T370" s="19"/>
    </row>
    <row r="371" customFormat="false" ht="15" hidden="false" customHeight="false" outlineLevel="0" collapsed="false">
      <c r="K371" s="20"/>
      <c r="L371" s="19"/>
      <c r="M371" s="19"/>
      <c r="N371" s="37"/>
      <c r="O371" s="18" t="str">
        <f aca="false">IF(N371="","",IFERROR(INDEX($B$6:$B$105,MATCH(N371,$A$6:$A$105,0)),"Sai mã hàng"))</f>
        <v/>
      </c>
      <c r="P371" s="18" t="str">
        <f aca="false">IF(N371="","",IFERROR(INDEX($C$6:$C$105,MATCH(N371,$A$6:$A$105,0)),""))</f>
        <v/>
      </c>
      <c r="Q371" s="31"/>
      <c r="R371" s="31"/>
      <c r="S371" s="33" t="str">
        <f aca="false">IF(OR(Q371="",R371=""),"",Q371*R371)</f>
        <v/>
      </c>
      <c r="T371" s="19"/>
    </row>
    <row r="372" customFormat="false" ht="15" hidden="false" customHeight="false" outlineLevel="0" collapsed="false">
      <c r="K372" s="20"/>
      <c r="L372" s="19"/>
      <c r="M372" s="19"/>
      <c r="N372" s="37"/>
      <c r="O372" s="18" t="str">
        <f aca="false">IF(N372="","",IFERROR(INDEX($B$6:$B$105,MATCH(N372,$A$6:$A$105,0)),"Sai mã hàng"))</f>
        <v/>
      </c>
      <c r="P372" s="18" t="str">
        <f aca="false">IF(N372="","",IFERROR(INDEX($C$6:$C$105,MATCH(N372,$A$6:$A$105,0)),""))</f>
        <v/>
      </c>
      <c r="Q372" s="31"/>
      <c r="R372" s="31"/>
      <c r="S372" s="33" t="str">
        <f aca="false">IF(OR(Q372="",R372=""),"",Q372*R372)</f>
        <v/>
      </c>
      <c r="T372" s="19"/>
    </row>
    <row r="373" customFormat="false" ht="15" hidden="false" customHeight="false" outlineLevel="0" collapsed="false">
      <c r="K373" s="20"/>
      <c r="L373" s="19"/>
      <c r="M373" s="19"/>
      <c r="N373" s="37"/>
      <c r="O373" s="18" t="str">
        <f aca="false">IF(N373="","",IFERROR(INDEX($B$6:$B$105,MATCH(N373,$A$6:$A$105,0)),"Sai mã hàng"))</f>
        <v/>
      </c>
      <c r="P373" s="18" t="str">
        <f aca="false">IF(N373="","",IFERROR(INDEX($C$6:$C$105,MATCH(N373,$A$6:$A$105,0)),""))</f>
        <v/>
      </c>
      <c r="Q373" s="31"/>
      <c r="R373" s="31"/>
      <c r="S373" s="33" t="str">
        <f aca="false">IF(OR(Q373="",R373=""),"",Q373*R373)</f>
        <v/>
      </c>
      <c r="T373" s="19"/>
    </row>
    <row r="374" customFormat="false" ht="15" hidden="false" customHeight="false" outlineLevel="0" collapsed="false">
      <c r="K374" s="20"/>
      <c r="L374" s="19"/>
      <c r="M374" s="19"/>
      <c r="N374" s="37"/>
      <c r="O374" s="18" t="str">
        <f aca="false">IF(N374="","",IFERROR(INDEX($B$6:$B$105,MATCH(N374,$A$6:$A$105,0)),"Sai mã hàng"))</f>
        <v/>
      </c>
      <c r="P374" s="18" t="str">
        <f aca="false">IF(N374="","",IFERROR(INDEX($C$6:$C$105,MATCH(N374,$A$6:$A$105,0)),""))</f>
        <v/>
      </c>
      <c r="Q374" s="31"/>
      <c r="R374" s="31"/>
      <c r="S374" s="33" t="str">
        <f aca="false">IF(OR(Q374="",R374=""),"",Q374*R374)</f>
        <v/>
      </c>
      <c r="T374" s="19"/>
    </row>
    <row r="375" customFormat="false" ht="15" hidden="false" customHeight="false" outlineLevel="0" collapsed="false">
      <c r="K375" s="20"/>
      <c r="L375" s="19"/>
      <c r="M375" s="19"/>
      <c r="N375" s="37"/>
      <c r="O375" s="18" t="str">
        <f aca="false">IF(N375="","",IFERROR(INDEX($B$6:$B$105,MATCH(N375,$A$6:$A$105,0)),"Sai mã hàng"))</f>
        <v/>
      </c>
      <c r="P375" s="18" t="str">
        <f aca="false">IF(N375="","",IFERROR(INDEX($C$6:$C$105,MATCH(N375,$A$6:$A$105,0)),""))</f>
        <v/>
      </c>
      <c r="Q375" s="31"/>
      <c r="R375" s="31"/>
      <c r="S375" s="33" t="str">
        <f aca="false">IF(OR(Q375="",R375=""),"",Q375*R375)</f>
        <v/>
      </c>
      <c r="T375" s="19"/>
    </row>
    <row r="376" customFormat="false" ht="15" hidden="false" customHeight="false" outlineLevel="0" collapsed="false">
      <c r="K376" s="20"/>
      <c r="L376" s="19"/>
      <c r="M376" s="19"/>
      <c r="N376" s="37"/>
      <c r="O376" s="18" t="str">
        <f aca="false">IF(N376="","",IFERROR(INDEX($B$6:$B$105,MATCH(N376,$A$6:$A$105,0)),"Sai mã hàng"))</f>
        <v/>
      </c>
      <c r="P376" s="18" t="str">
        <f aca="false">IF(N376="","",IFERROR(INDEX($C$6:$C$105,MATCH(N376,$A$6:$A$105,0)),""))</f>
        <v/>
      </c>
      <c r="Q376" s="31"/>
      <c r="R376" s="31"/>
      <c r="S376" s="33" t="str">
        <f aca="false">IF(OR(Q376="",R376=""),"",Q376*R376)</f>
        <v/>
      </c>
      <c r="T376" s="19"/>
    </row>
    <row r="377" customFormat="false" ht="15" hidden="false" customHeight="false" outlineLevel="0" collapsed="false">
      <c r="K377" s="20"/>
      <c r="L377" s="19"/>
      <c r="M377" s="19"/>
      <c r="N377" s="37"/>
      <c r="O377" s="18" t="str">
        <f aca="false">IF(N377="","",IFERROR(INDEX($B$6:$B$105,MATCH(N377,$A$6:$A$105,0)),"Sai mã hàng"))</f>
        <v/>
      </c>
      <c r="P377" s="18" t="str">
        <f aca="false">IF(N377="","",IFERROR(INDEX($C$6:$C$105,MATCH(N377,$A$6:$A$105,0)),""))</f>
        <v/>
      </c>
      <c r="Q377" s="31"/>
      <c r="R377" s="31"/>
      <c r="S377" s="33" t="str">
        <f aca="false">IF(OR(Q377="",R377=""),"",Q377*R377)</f>
        <v/>
      </c>
      <c r="T377" s="19"/>
    </row>
    <row r="378" customFormat="false" ht="15" hidden="false" customHeight="false" outlineLevel="0" collapsed="false">
      <c r="K378" s="20"/>
      <c r="L378" s="19"/>
      <c r="M378" s="19"/>
      <c r="N378" s="37"/>
      <c r="O378" s="18" t="str">
        <f aca="false">IF(N378="","",IFERROR(INDEX($B$6:$B$105,MATCH(N378,$A$6:$A$105,0)),"Sai mã hàng"))</f>
        <v/>
      </c>
      <c r="P378" s="18" t="str">
        <f aca="false">IF(N378="","",IFERROR(INDEX($C$6:$C$105,MATCH(N378,$A$6:$A$105,0)),""))</f>
        <v/>
      </c>
      <c r="Q378" s="31"/>
      <c r="R378" s="31"/>
      <c r="S378" s="33" t="str">
        <f aca="false">IF(OR(Q378="",R378=""),"",Q378*R378)</f>
        <v/>
      </c>
      <c r="T378" s="19"/>
    </row>
    <row r="379" customFormat="false" ht="15" hidden="false" customHeight="false" outlineLevel="0" collapsed="false">
      <c r="K379" s="20"/>
      <c r="L379" s="19"/>
      <c r="M379" s="19"/>
      <c r="N379" s="37"/>
      <c r="O379" s="18" t="str">
        <f aca="false">IF(N379="","",IFERROR(INDEX($B$6:$B$105,MATCH(N379,$A$6:$A$105,0)),"Sai mã hàng"))</f>
        <v/>
      </c>
      <c r="P379" s="18" t="str">
        <f aca="false">IF(N379="","",IFERROR(INDEX($C$6:$C$105,MATCH(N379,$A$6:$A$105,0)),""))</f>
        <v/>
      </c>
      <c r="Q379" s="31"/>
      <c r="R379" s="31"/>
      <c r="S379" s="33" t="str">
        <f aca="false">IF(OR(Q379="",R379=""),"",Q379*R379)</f>
        <v/>
      </c>
      <c r="T379" s="19"/>
    </row>
    <row r="380" customFormat="false" ht="15" hidden="false" customHeight="false" outlineLevel="0" collapsed="false">
      <c r="K380" s="20"/>
      <c r="L380" s="19"/>
      <c r="M380" s="19"/>
      <c r="N380" s="37"/>
      <c r="O380" s="18" t="str">
        <f aca="false">IF(N380="","",IFERROR(INDEX($B$6:$B$105,MATCH(N380,$A$6:$A$105,0)),"Sai mã hàng"))</f>
        <v/>
      </c>
      <c r="P380" s="18" t="str">
        <f aca="false">IF(N380="","",IFERROR(INDEX($C$6:$C$105,MATCH(N380,$A$6:$A$105,0)),""))</f>
        <v/>
      </c>
      <c r="Q380" s="31"/>
      <c r="R380" s="31"/>
      <c r="S380" s="33" t="str">
        <f aca="false">IF(OR(Q380="",R380=""),"",Q380*R380)</f>
        <v/>
      </c>
      <c r="T380" s="19"/>
    </row>
    <row r="381" customFormat="false" ht="15" hidden="false" customHeight="false" outlineLevel="0" collapsed="false">
      <c r="K381" s="20"/>
      <c r="L381" s="19"/>
      <c r="M381" s="19"/>
      <c r="N381" s="37"/>
      <c r="O381" s="18" t="str">
        <f aca="false">IF(N381="","",IFERROR(INDEX($B$6:$B$105,MATCH(N381,$A$6:$A$105,0)),"Sai mã hàng"))</f>
        <v/>
      </c>
      <c r="P381" s="18" t="str">
        <f aca="false">IF(N381="","",IFERROR(INDEX($C$6:$C$105,MATCH(N381,$A$6:$A$105,0)),""))</f>
        <v/>
      </c>
      <c r="Q381" s="31"/>
      <c r="R381" s="31"/>
      <c r="S381" s="33" t="str">
        <f aca="false">IF(OR(Q381="",R381=""),"",Q381*R381)</f>
        <v/>
      </c>
      <c r="T381" s="19"/>
    </row>
    <row r="382" customFormat="false" ht="15" hidden="false" customHeight="false" outlineLevel="0" collapsed="false">
      <c r="K382" s="20"/>
      <c r="L382" s="19"/>
      <c r="M382" s="19"/>
      <c r="N382" s="37"/>
      <c r="O382" s="18" t="str">
        <f aca="false">IF(N382="","",IFERROR(INDEX($B$6:$B$105,MATCH(N382,$A$6:$A$105,0)),"Sai mã hàng"))</f>
        <v/>
      </c>
      <c r="P382" s="18" t="str">
        <f aca="false">IF(N382="","",IFERROR(INDEX($C$6:$C$105,MATCH(N382,$A$6:$A$105,0)),""))</f>
        <v/>
      </c>
      <c r="Q382" s="31"/>
      <c r="R382" s="31"/>
      <c r="S382" s="33" t="str">
        <f aca="false">IF(OR(Q382="",R382=""),"",Q382*R382)</f>
        <v/>
      </c>
      <c r="T382" s="19"/>
    </row>
    <row r="383" customFormat="false" ht="15" hidden="false" customHeight="false" outlineLevel="0" collapsed="false">
      <c r="K383" s="20"/>
      <c r="L383" s="19"/>
      <c r="M383" s="19"/>
      <c r="N383" s="37"/>
      <c r="O383" s="18" t="str">
        <f aca="false">IF(N383="","",IFERROR(INDEX($B$6:$B$105,MATCH(N383,$A$6:$A$105,0)),"Sai mã hàng"))</f>
        <v/>
      </c>
      <c r="P383" s="18" t="str">
        <f aca="false">IF(N383="","",IFERROR(INDEX($C$6:$C$105,MATCH(N383,$A$6:$A$105,0)),""))</f>
        <v/>
      </c>
      <c r="Q383" s="31"/>
      <c r="R383" s="31"/>
      <c r="S383" s="33" t="str">
        <f aca="false">IF(OR(Q383="",R383=""),"",Q383*R383)</f>
        <v/>
      </c>
      <c r="T383" s="19"/>
    </row>
    <row r="384" customFormat="false" ht="15" hidden="false" customHeight="false" outlineLevel="0" collapsed="false">
      <c r="K384" s="20"/>
      <c r="L384" s="19"/>
      <c r="M384" s="19"/>
      <c r="N384" s="37"/>
      <c r="O384" s="18" t="str">
        <f aca="false">IF(N384="","",IFERROR(INDEX($B$6:$B$105,MATCH(N384,$A$6:$A$105,0)),"Sai mã hàng"))</f>
        <v/>
      </c>
      <c r="P384" s="18" t="str">
        <f aca="false">IF(N384="","",IFERROR(INDEX($C$6:$C$105,MATCH(N384,$A$6:$A$105,0)),""))</f>
        <v/>
      </c>
      <c r="Q384" s="31"/>
      <c r="R384" s="31"/>
      <c r="S384" s="33" t="str">
        <f aca="false">IF(OR(Q384="",R384=""),"",Q384*R384)</f>
        <v/>
      </c>
      <c r="T384" s="19"/>
    </row>
    <row r="385" customFormat="false" ht="15" hidden="false" customHeight="false" outlineLevel="0" collapsed="false">
      <c r="K385" s="20"/>
      <c r="L385" s="19"/>
      <c r="M385" s="19"/>
      <c r="N385" s="37"/>
      <c r="O385" s="18" t="str">
        <f aca="false">IF(N385="","",IFERROR(INDEX($B$6:$B$105,MATCH(N385,$A$6:$A$105,0)),"Sai mã hàng"))</f>
        <v/>
      </c>
      <c r="P385" s="18" t="str">
        <f aca="false">IF(N385="","",IFERROR(INDEX($C$6:$C$105,MATCH(N385,$A$6:$A$105,0)),""))</f>
        <v/>
      </c>
      <c r="Q385" s="31"/>
      <c r="R385" s="31"/>
      <c r="S385" s="33" t="str">
        <f aca="false">IF(OR(Q385="",R385=""),"",Q385*R385)</f>
        <v/>
      </c>
      <c r="T385" s="19"/>
    </row>
    <row r="386" customFormat="false" ht="15" hidden="false" customHeight="false" outlineLevel="0" collapsed="false">
      <c r="K386" s="20"/>
      <c r="L386" s="19"/>
      <c r="M386" s="19"/>
      <c r="N386" s="37"/>
      <c r="O386" s="18" t="str">
        <f aca="false">IF(N386="","",IFERROR(INDEX($B$6:$B$105,MATCH(N386,$A$6:$A$105,0)),"Sai mã hàng"))</f>
        <v/>
      </c>
      <c r="P386" s="18" t="str">
        <f aca="false">IF(N386="","",IFERROR(INDEX($C$6:$C$105,MATCH(N386,$A$6:$A$105,0)),""))</f>
        <v/>
      </c>
      <c r="Q386" s="31"/>
      <c r="R386" s="31"/>
      <c r="S386" s="33" t="str">
        <f aca="false">IF(OR(Q386="",R386=""),"",Q386*R386)</f>
        <v/>
      </c>
      <c r="T386" s="19"/>
    </row>
    <row r="387" customFormat="false" ht="15" hidden="false" customHeight="false" outlineLevel="0" collapsed="false">
      <c r="K387" s="20"/>
      <c r="L387" s="19"/>
      <c r="M387" s="19"/>
      <c r="N387" s="37"/>
      <c r="O387" s="18" t="str">
        <f aca="false">IF(N387="","",IFERROR(INDEX($B$6:$B$105,MATCH(N387,$A$6:$A$105,0)),"Sai mã hàng"))</f>
        <v/>
      </c>
      <c r="P387" s="18" t="str">
        <f aca="false">IF(N387="","",IFERROR(INDEX($C$6:$C$105,MATCH(N387,$A$6:$A$105,0)),""))</f>
        <v/>
      </c>
      <c r="Q387" s="31"/>
      <c r="R387" s="31"/>
      <c r="S387" s="33" t="str">
        <f aca="false">IF(OR(Q387="",R387=""),"",Q387*R387)</f>
        <v/>
      </c>
      <c r="T387" s="19"/>
    </row>
    <row r="388" customFormat="false" ht="15" hidden="false" customHeight="false" outlineLevel="0" collapsed="false">
      <c r="K388" s="20"/>
      <c r="L388" s="19"/>
      <c r="M388" s="19"/>
      <c r="N388" s="37"/>
      <c r="O388" s="18" t="str">
        <f aca="false">IF(N388="","",IFERROR(INDEX($B$6:$B$105,MATCH(N388,$A$6:$A$105,0)),"Sai mã hàng"))</f>
        <v/>
      </c>
      <c r="P388" s="18" t="str">
        <f aca="false">IF(N388="","",IFERROR(INDEX($C$6:$C$105,MATCH(N388,$A$6:$A$105,0)),""))</f>
        <v/>
      </c>
      <c r="Q388" s="31"/>
      <c r="R388" s="31"/>
      <c r="S388" s="33" t="str">
        <f aca="false">IF(OR(Q388="",R388=""),"",Q388*R388)</f>
        <v/>
      </c>
      <c r="T388" s="19"/>
    </row>
    <row r="389" customFormat="false" ht="15" hidden="false" customHeight="false" outlineLevel="0" collapsed="false">
      <c r="K389" s="20"/>
      <c r="L389" s="19"/>
      <c r="M389" s="19"/>
      <c r="N389" s="37"/>
      <c r="O389" s="18" t="str">
        <f aca="false">IF(N389="","",IFERROR(INDEX($B$6:$B$105,MATCH(N389,$A$6:$A$105,0)),"Sai mã hàng"))</f>
        <v/>
      </c>
      <c r="P389" s="18" t="str">
        <f aca="false">IF(N389="","",IFERROR(INDEX($C$6:$C$105,MATCH(N389,$A$6:$A$105,0)),""))</f>
        <v/>
      </c>
      <c r="Q389" s="31"/>
      <c r="R389" s="31"/>
      <c r="S389" s="33" t="str">
        <f aca="false">IF(OR(Q389="",R389=""),"",Q389*R389)</f>
        <v/>
      </c>
      <c r="T389" s="19"/>
    </row>
    <row r="390" customFormat="false" ht="15" hidden="false" customHeight="false" outlineLevel="0" collapsed="false">
      <c r="K390" s="20"/>
      <c r="L390" s="19"/>
      <c r="M390" s="19"/>
      <c r="N390" s="37"/>
      <c r="O390" s="18" t="str">
        <f aca="false">IF(N390="","",IFERROR(INDEX($B$6:$B$105,MATCH(N390,$A$6:$A$105,0)),"Sai mã hàng"))</f>
        <v/>
      </c>
      <c r="P390" s="18" t="str">
        <f aca="false">IF(N390="","",IFERROR(INDEX($C$6:$C$105,MATCH(N390,$A$6:$A$105,0)),""))</f>
        <v/>
      </c>
      <c r="Q390" s="31"/>
      <c r="R390" s="31"/>
      <c r="S390" s="33" t="str">
        <f aca="false">IF(OR(Q390="",R390=""),"",Q390*R390)</f>
        <v/>
      </c>
      <c r="T390" s="19"/>
    </row>
    <row r="391" customFormat="false" ht="15" hidden="false" customHeight="false" outlineLevel="0" collapsed="false">
      <c r="K391" s="20"/>
      <c r="L391" s="19"/>
      <c r="M391" s="19"/>
      <c r="N391" s="37"/>
      <c r="O391" s="18" t="str">
        <f aca="false">IF(N391="","",IFERROR(INDEX($B$6:$B$105,MATCH(N391,$A$6:$A$105,0)),"Sai mã hàng"))</f>
        <v/>
      </c>
      <c r="P391" s="18" t="str">
        <f aca="false">IF(N391="","",IFERROR(INDEX($C$6:$C$105,MATCH(N391,$A$6:$A$105,0)),""))</f>
        <v/>
      </c>
      <c r="Q391" s="31"/>
      <c r="R391" s="31"/>
      <c r="S391" s="33" t="str">
        <f aca="false">IF(OR(Q391="",R391=""),"",Q391*R391)</f>
        <v/>
      </c>
      <c r="T391" s="19"/>
    </row>
    <row r="392" customFormat="false" ht="15" hidden="false" customHeight="false" outlineLevel="0" collapsed="false">
      <c r="K392" s="20"/>
      <c r="L392" s="19"/>
      <c r="M392" s="19"/>
      <c r="N392" s="37"/>
      <c r="O392" s="18" t="str">
        <f aca="false">IF(N392="","",IFERROR(INDEX($B$6:$B$105,MATCH(N392,$A$6:$A$105,0)),"Sai mã hàng"))</f>
        <v/>
      </c>
      <c r="P392" s="18" t="str">
        <f aca="false">IF(N392="","",IFERROR(INDEX($C$6:$C$105,MATCH(N392,$A$6:$A$105,0)),""))</f>
        <v/>
      </c>
      <c r="Q392" s="31"/>
      <c r="R392" s="31"/>
      <c r="S392" s="33" t="str">
        <f aca="false">IF(OR(Q392="",R392=""),"",Q392*R392)</f>
        <v/>
      </c>
      <c r="T392" s="19"/>
    </row>
    <row r="393" customFormat="false" ht="15" hidden="false" customHeight="false" outlineLevel="0" collapsed="false">
      <c r="K393" s="20"/>
      <c r="L393" s="19"/>
      <c r="M393" s="19"/>
      <c r="N393" s="37"/>
      <c r="O393" s="18" t="str">
        <f aca="false">IF(N393="","",IFERROR(INDEX($B$6:$B$105,MATCH(N393,$A$6:$A$105,0)),"Sai mã hàng"))</f>
        <v/>
      </c>
      <c r="P393" s="18" t="str">
        <f aca="false">IF(N393="","",IFERROR(INDEX($C$6:$C$105,MATCH(N393,$A$6:$A$105,0)),""))</f>
        <v/>
      </c>
      <c r="Q393" s="31"/>
      <c r="R393" s="31"/>
      <c r="S393" s="33" t="str">
        <f aca="false">IF(OR(Q393="",R393=""),"",Q393*R393)</f>
        <v/>
      </c>
      <c r="T393" s="19"/>
    </row>
    <row r="394" customFormat="false" ht="15" hidden="false" customHeight="false" outlineLevel="0" collapsed="false">
      <c r="K394" s="20"/>
      <c r="L394" s="19"/>
      <c r="M394" s="19"/>
      <c r="N394" s="37"/>
      <c r="O394" s="18" t="str">
        <f aca="false">IF(N394="","",IFERROR(INDEX($B$6:$B$105,MATCH(N394,$A$6:$A$105,0)),"Sai mã hàng"))</f>
        <v/>
      </c>
      <c r="P394" s="18" t="str">
        <f aca="false">IF(N394="","",IFERROR(INDEX($C$6:$C$105,MATCH(N394,$A$6:$A$105,0)),""))</f>
        <v/>
      </c>
      <c r="Q394" s="31"/>
      <c r="R394" s="31"/>
      <c r="S394" s="33" t="str">
        <f aca="false">IF(OR(Q394="",R394=""),"",Q394*R394)</f>
        <v/>
      </c>
      <c r="T394" s="19"/>
    </row>
    <row r="395" customFormat="false" ht="15" hidden="false" customHeight="false" outlineLevel="0" collapsed="false">
      <c r="K395" s="20"/>
      <c r="L395" s="19"/>
      <c r="M395" s="19"/>
      <c r="N395" s="37"/>
      <c r="O395" s="18" t="str">
        <f aca="false">IF(N395="","",IFERROR(INDEX($B$6:$B$105,MATCH(N395,$A$6:$A$105,0)),"Sai mã hàng"))</f>
        <v/>
      </c>
      <c r="P395" s="18" t="str">
        <f aca="false">IF(N395="","",IFERROR(INDEX($C$6:$C$105,MATCH(N395,$A$6:$A$105,0)),""))</f>
        <v/>
      </c>
      <c r="Q395" s="31"/>
      <c r="R395" s="31"/>
      <c r="S395" s="33" t="str">
        <f aca="false">IF(OR(Q395="",R395=""),"",Q395*R395)</f>
        <v/>
      </c>
      <c r="T395" s="19"/>
    </row>
    <row r="396" customFormat="false" ht="15" hidden="false" customHeight="false" outlineLevel="0" collapsed="false">
      <c r="K396" s="20"/>
      <c r="L396" s="19"/>
      <c r="M396" s="19"/>
      <c r="N396" s="37"/>
      <c r="O396" s="18" t="str">
        <f aca="false">IF(N396="","",IFERROR(INDEX($B$6:$B$105,MATCH(N396,$A$6:$A$105,0)),"Sai mã hàng"))</f>
        <v/>
      </c>
      <c r="P396" s="18" t="str">
        <f aca="false">IF(N396="","",IFERROR(INDEX($C$6:$C$105,MATCH(N396,$A$6:$A$105,0)),""))</f>
        <v/>
      </c>
      <c r="Q396" s="31"/>
      <c r="R396" s="31"/>
      <c r="S396" s="33" t="str">
        <f aca="false">IF(OR(Q396="",R396=""),"",Q396*R396)</f>
        <v/>
      </c>
      <c r="T396" s="19"/>
    </row>
    <row r="397" customFormat="false" ht="15" hidden="false" customHeight="false" outlineLevel="0" collapsed="false">
      <c r="K397" s="20"/>
      <c r="L397" s="19"/>
      <c r="M397" s="19"/>
      <c r="N397" s="37"/>
      <c r="O397" s="18" t="str">
        <f aca="false">IF(N397="","",IFERROR(INDEX($B$6:$B$105,MATCH(N397,$A$6:$A$105,0)),"Sai mã hàng"))</f>
        <v/>
      </c>
      <c r="P397" s="18" t="str">
        <f aca="false">IF(N397="","",IFERROR(INDEX($C$6:$C$105,MATCH(N397,$A$6:$A$105,0)),""))</f>
        <v/>
      </c>
      <c r="Q397" s="31"/>
      <c r="R397" s="31"/>
      <c r="S397" s="33" t="str">
        <f aca="false">IF(OR(Q397="",R397=""),"",Q397*R397)</f>
        <v/>
      </c>
      <c r="T397" s="19"/>
    </row>
    <row r="398" customFormat="false" ht="15" hidden="false" customHeight="false" outlineLevel="0" collapsed="false">
      <c r="K398" s="20"/>
      <c r="L398" s="19"/>
      <c r="M398" s="19"/>
      <c r="N398" s="37"/>
      <c r="O398" s="18" t="str">
        <f aca="false">IF(N398="","",IFERROR(INDEX($B$6:$B$105,MATCH(N398,$A$6:$A$105,0)),"Sai mã hàng"))</f>
        <v/>
      </c>
      <c r="P398" s="18" t="str">
        <f aca="false">IF(N398="","",IFERROR(INDEX($C$6:$C$105,MATCH(N398,$A$6:$A$105,0)),""))</f>
        <v/>
      </c>
      <c r="Q398" s="31"/>
      <c r="R398" s="31"/>
      <c r="S398" s="33" t="str">
        <f aca="false">IF(OR(Q398="",R398=""),"",Q398*R398)</f>
        <v/>
      </c>
      <c r="T398" s="19"/>
    </row>
    <row r="399" customFormat="false" ht="15" hidden="false" customHeight="false" outlineLevel="0" collapsed="false">
      <c r="K399" s="20"/>
      <c r="L399" s="19"/>
      <c r="M399" s="19"/>
      <c r="N399" s="37"/>
      <c r="O399" s="18" t="str">
        <f aca="false">IF(N399="","",IFERROR(INDEX($B$6:$B$105,MATCH(N399,$A$6:$A$105,0)),"Sai mã hàng"))</f>
        <v/>
      </c>
      <c r="P399" s="18" t="str">
        <f aca="false">IF(N399="","",IFERROR(INDEX($C$6:$C$105,MATCH(N399,$A$6:$A$105,0)),""))</f>
        <v/>
      </c>
      <c r="Q399" s="31"/>
      <c r="R399" s="31"/>
      <c r="S399" s="33" t="str">
        <f aca="false">IF(OR(Q399="",R399=""),"",Q399*R399)</f>
        <v/>
      </c>
      <c r="T399" s="19"/>
    </row>
    <row r="400" customFormat="false" ht="15" hidden="false" customHeight="false" outlineLevel="0" collapsed="false">
      <c r="K400" s="20"/>
      <c r="L400" s="19"/>
      <c r="M400" s="19"/>
      <c r="N400" s="37"/>
      <c r="O400" s="18" t="str">
        <f aca="false">IF(N400="","",IFERROR(INDEX($B$6:$B$105,MATCH(N400,$A$6:$A$105,0)),"Sai mã hàng"))</f>
        <v/>
      </c>
      <c r="P400" s="18" t="str">
        <f aca="false">IF(N400="","",IFERROR(INDEX($C$6:$C$105,MATCH(N400,$A$6:$A$105,0)),""))</f>
        <v/>
      </c>
      <c r="Q400" s="31"/>
      <c r="R400" s="31"/>
      <c r="S400" s="33" t="str">
        <f aca="false">IF(OR(Q400="",R400=""),"",Q400*R400)</f>
        <v/>
      </c>
      <c r="T400" s="19"/>
    </row>
    <row r="401" customFormat="false" ht="15" hidden="false" customHeight="false" outlineLevel="0" collapsed="false">
      <c r="K401" s="20"/>
      <c r="L401" s="19"/>
      <c r="M401" s="19"/>
      <c r="N401" s="37"/>
      <c r="O401" s="18" t="str">
        <f aca="false">IF(N401="","",IFERROR(INDEX($B$6:$B$105,MATCH(N401,$A$6:$A$105,0)),"Sai mã hàng"))</f>
        <v/>
      </c>
      <c r="P401" s="18" t="str">
        <f aca="false">IF(N401="","",IFERROR(INDEX($C$6:$C$105,MATCH(N401,$A$6:$A$105,0)),""))</f>
        <v/>
      </c>
      <c r="Q401" s="31"/>
      <c r="R401" s="31"/>
      <c r="S401" s="33" t="str">
        <f aca="false">IF(OR(Q401="",R401=""),"",Q401*R401)</f>
        <v/>
      </c>
      <c r="T401" s="19"/>
    </row>
    <row r="402" customFormat="false" ht="15" hidden="false" customHeight="false" outlineLevel="0" collapsed="false">
      <c r="K402" s="20"/>
      <c r="L402" s="19"/>
      <c r="M402" s="19"/>
      <c r="N402" s="37"/>
      <c r="O402" s="18" t="str">
        <f aca="false">IF(N402="","",IFERROR(INDEX($B$6:$B$105,MATCH(N402,$A$6:$A$105,0)),"Sai mã hàng"))</f>
        <v/>
      </c>
      <c r="P402" s="18" t="str">
        <f aca="false">IF(N402="","",IFERROR(INDEX($C$6:$C$105,MATCH(N402,$A$6:$A$105,0)),""))</f>
        <v/>
      </c>
      <c r="Q402" s="31"/>
      <c r="R402" s="31"/>
      <c r="S402" s="33" t="str">
        <f aca="false">IF(OR(Q402="",R402=""),"",Q402*R402)</f>
        <v/>
      </c>
      <c r="T402" s="19"/>
    </row>
    <row r="403" customFormat="false" ht="15" hidden="false" customHeight="false" outlineLevel="0" collapsed="false">
      <c r="K403" s="20"/>
      <c r="L403" s="19"/>
      <c r="M403" s="19"/>
      <c r="N403" s="37"/>
      <c r="O403" s="18" t="str">
        <f aca="false">IF(N403="","",IFERROR(INDEX($B$6:$B$105,MATCH(N403,$A$6:$A$105,0)),"Sai mã hàng"))</f>
        <v/>
      </c>
      <c r="P403" s="18" t="str">
        <f aca="false">IF(N403="","",IFERROR(INDEX($C$6:$C$105,MATCH(N403,$A$6:$A$105,0)),""))</f>
        <v/>
      </c>
      <c r="Q403" s="31"/>
      <c r="R403" s="31"/>
      <c r="S403" s="33" t="str">
        <f aca="false">IF(OR(Q403="",R403=""),"",Q403*R403)</f>
        <v/>
      </c>
      <c r="T403" s="19"/>
    </row>
    <row r="404" customFormat="false" ht="15" hidden="false" customHeight="false" outlineLevel="0" collapsed="false">
      <c r="K404" s="20"/>
      <c r="L404" s="19"/>
      <c r="M404" s="19"/>
      <c r="N404" s="37"/>
      <c r="O404" s="18" t="str">
        <f aca="false">IF(N404="","",IFERROR(INDEX($B$6:$B$105,MATCH(N404,$A$6:$A$105,0)),"Sai mã hàng"))</f>
        <v/>
      </c>
      <c r="P404" s="18" t="str">
        <f aca="false">IF(N404="","",IFERROR(INDEX($C$6:$C$105,MATCH(N404,$A$6:$A$105,0)),""))</f>
        <v/>
      </c>
      <c r="Q404" s="31"/>
      <c r="R404" s="31"/>
      <c r="S404" s="33" t="str">
        <f aca="false">IF(OR(Q404="",R404=""),"",Q404*R404)</f>
        <v/>
      </c>
      <c r="T404" s="19"/>
    </row>
    <row r="405" customFormat="false" ht="15" hidden="false" customHeight="false" outlineLevel="0" collapsed="false">
      <c r="K405" s="20"/>
      <c r="L405" s="19"/>
      <c r="M405" s="19"/>
      <c r="N405" s="37"/>
      <c r="O405" s="18" t="str">
        <f aca="false">IF(N405="","",IFERROR(INDEX($B$6:$B$105,MATCH(N405,$A$6:$A$105,0)),"Sai mã hàng"))</f>
        <v/>
      </c>
      <c r="P405" s="18" t="str">
        <f aca="false">IF(N405="","",IFERROR(INDEX($C$6:$C$105,MATCH(N405,$A$6:$A$105,0)),""))</f>
        <v/>
      </c>
      <c r="Q405" s="31"/>
      <c r="R405" s="31"/>
      <c r="S405" s="33" t="str">
        <f aca="false">IF(OR(Q405="",R405=""),"",Q405*R405)</f>
        <v/>
      </c>
      <c r="T405" s="19"/>
    </row>
    <row r="406" customFormat="false" ht="15" hidden="false" customHeight="false" outlineLevel="0" collapsed="false">
      <c r="K406" s="20"/>
      <c r="L406" s="19"/>
      <c r="M406" s="19"/>
      <c r="N406" s="37"/>
      <c r="O406" s="18" t="str">
        <f aca="false">IF(N406="","",IFERROR(INDEX($B$6:$B$105,MATCH(N406,$A$6:$A$105,0)),"Sai mã hàng"))</f>
        <v/>
      </c>
      <c r="P406" s="18" t="str">
        <f aca="false">IF(N406="","",IFERROR(INDEX($C$6:$C$105,MATCH(N406,$A$6:$A$105,0)),""))</f>
        <v/>
      </c>
      <c r="Q406" s="31"/>
      <c r="R406" s="31"/>
      <c r="S406" s="33" t="str">
        <f aca="false">IF(OR(Q406="",R406=""),"",Q406*R406)</f>
        <v/>
      </c>
      <c r="T406" s="19"/>
    </row>
    <row r="407" customFormat="false" ht="15" hidden="false" customHeight="false" outlineLevel="0" collapsed="false">
      <c r="K407" s="20"/>
      <c r="L407" s="19"/>
      <c r="M407" s="19"/>
      <c r="N407" s="37"/>
      <c r="O407" s="18" t="str">
        <f aca="false">IF(N407="","",IFERROR(INDEX($B$6:$B$105,MATCH(N407,$A$6:$A$105,0)),"Sai mã hàng"))</f>
        <v/>
      </c>
      <c r="P407" s="18" t="str">
        <f aca="false">IF(N407="","",IFERROR(INDEX($C$6:$C$105,MATCH(N407,$A$6:$A$105,0)),""))</f>
        <v/>
      </c>
      <c r="Q407" s="31"/>
      <c r="R407" s="31"/>
      <c r="S407" s="33" t="str">
        <f aca="false">IF(OR(Q407="",R407=""),"",Q407*R407)</f>
        <v/>
      </c>
      <c r="T407" s="19"/>
    </row>
    <row r="408" customFormat="false" ht="15" hidden="false" customHeight="false" outlineLevel="0" collapsed="false">
      <c r="K408" s="20"/>
      <c r="L408" s="19"/>
      <c r="M408" s="19"/>
      <c r="N408" s="37"/>
      <c r="O408" s="18" t="str">
        <f aca="false">IF(N408="","",IFERROR(INDEX($B$6:$B$105,MATCH(N408,$A$6:$A$105,0)),"Sai mã hàng"))</f>
        <v/>
      </c>
      <c r="P408" s="18" t="str">
        <f aca="false">IF(N408="","",IFERROR(INDEX($C$6:$C$105,MATCH(N408,$A$6:$A$105,0)),""))</f>
        <v/>
      </c>
      <c r="Q408" s="31"/>
      <c r="R408" s="31"/>
      <c r="S408" s="33" t="str">
        <f aca="false">IF(OR(Q408="",R408=""),"",Q408*R408)</f>
        <v/>
      </c>
      <c r="T408" s="19"/>
    </row>
    <row r="409" customFormat="false" ht="15" hidden="false" customHeight="false" outlineLevel="0" collapsed="false">
      <c r="K409" s="20"/>
      <c r="L409" s="19"/>
      <c r="M409" s="19"/>
      <c r="N409" s="37"/>
      <c r="O409" s="18" t="str">
        <f aca="false">IF(N409="","",IFERROR(INDEX($B$6:$B$105,MATCH(N409,$A$6:$A$105,0)),"Sai mã hàng"))</f>
        <v/>
      </c>
      <c r="P409" s="18" t="str">
        <f aca="false">IF(N409="","",IFERROR(INDEX($C$6:$C$105,MATCH(N409,$A$6:$A$105,0)),""))</f>
        <v/>
      </c>
      <c r="Q409" s="31"/>
      <c r="R409" s="31"/>
      <c r="S409" s="33" t="str">
        <f aca="false">IF(OR(Q409="",R409=""),"",Q409*R409)</f>
        <v/>
      </c>
      <c r="T409" s="19"/>
    </row>
    <row r="410" customFormat="false" ht="15" hidden="false" customHeight="false" outlineLevel="0" collapsed="false">
      <c r="K410" s="20"/>
      <c r="L410" s="19"/>
      <c r="M410" s="19"/>
      <c r="N410" s="37"/>
      <c r="O410" s="18" t="str">
        <f aca="false">IF(N410="","",IFERROR(INDEX($B$6:$B$105,MATCH(N410,$A$6:$A$105,0)),"Sai mã hàng"))</f>
        <v/>
      </c>
      <c r="P410" s="18" t="str">
        <f aca="false">IF(N410="","",IFERROR(INDEX($C$6:$C$105,MATCH(N410,$A$6:$A$105,0)),""))</f>
        <v/>
      </c>
      <c r="Q410" s="31"/>
      <c r="R410" s="31"/>
      <c r="S410" s="33" t="str">
        <f aca="false">IF(OR(Q410="",R410=""),"",Q410*R410)</f>
        <v/>
      </c>
      <c r="T410" s="19"/>
    </row>
    <row r="411" customFormat="false" ht="15" hidden="false" customHeight="false" outlineLevel="0" collapsed="false">
      <c r="K411" s="20"/>
      <c r="L411" s="19"/>
      <c r="M411" s="19"/>
      <c r="N411" s="37"/>
      <c r="O411" s="18" t="str">
        <f aca="false">IF(N411="","",IFERROR(INDEX($B$6:$B$105,MATCH(N411,$A$6:$A$105,0)),"Sai mã hàng"))</f>
        <v/>
      </c>
      <c r="P411" s="18" t="str">
        <f aca="false">IF(N411="","",IFERROR(INDEX($C$6:$C$105,MATCH(N411,$A$6:$A$105,0)),""))</f>
        <v/>
      </c>
      <c r="Q411" s="31"/>
      <c r="R411" s="31"/>
      <c r="S411" s="33" t="str">
        <f aca="false">IF(OR(Q411="",R411=""),"",Q411*R411)</f>
        <v/>
      </c>
      <c r="T411" s="19"/>
    </row>
    <row r="412" customFormat="false" ht="15" hidden="false" customHeight="false" outlineLevel="0" collapsed="false">
      <c r="K412" s="20"/>
      <c r="L412" s="19"/>
      <c r="M412" s="19"/>
      <c r="N412" s="37"/>
      <c r="O412" s="18" t="str">
        <f aca="false">IF(N412="","",IFERROR(INDEX($B$6:$B$105,MATCH(N412,$A$6:$A$105,0)),"Sai mã hàng"))</f>
        <v/>
      </c>
      <c r="P412" s="18" t="str">
        <f aca="false">IF(N412="","",IFERROR(INDEX($C$6:$C$105,MATCH(N412,$A$6:$A$105,0)),""))</f>
        <v/>
      </c>
      <c r="Q412" s="31"/>
      <c r="R412" s="31"/>
      <c r="S412" s="33" t="str">
        <f aca="false">IF(OR(Q412="",R412=""),"",Q412*R412)</f>
        <v/>
      </c>
      <c r="T412" s="19"/>
    </row>
    <row r="413" customFormat="false" ht="15" hidden="false" customHeight="false" outlineLevel="0" collapsed="false">
      <c r="K413" s="20"/>
      <c r="L413" s="19"/>
      <c r="M413" s="19"/>
      <c r="N413" s="37"/>
      <c r="O413" s="18" t="str">
        <f aca="false">IF(N413="","",IFERROR(INDEX($B$6:$B$105,MATCH(N413,$A$6:$A$105,0)),"Sai mã hàng"))</f>
        <v/>
      </c>
      <c r="P413" s="18" t="str">
        <f aca="false">IF(N413="","",IFERROR(INDEX($C$6:$C$105,MATCH(N413,$A$6:$A$105,0)),""))</f>
        <v/>
      </c>
      <c r="Q413" s="31"/>
      <c r="R413" s="31"/>
      <c r="S413" s="33" t="str">
        <f aca="false">IF(OR(Q413="",R413=""),"",Q413*R413)</f>
        <v/>
      </c>
      <c r="T413" s="19"/>
    </row>
    <row r="414" customFormat="false" ht="15" hidden="false" customHeight="false" outlineLevel="0" collapsed="false">
      <c r="K414" s="20"/>
      <c r="L414" s="19"/>
      <c r="M414" s="19"/>
      <c r="N414" s="37"/>
      <c r="O414" s="18" t="str">
        <f aca="false">IF(N414="","",IFERROR(INDEX($B$6:$B$105,MATCH(N414,$A$6:$A$105,0)),"Sai mã hàng"))</f>
        <v/>
      </c>
      <c r="P414" s="18" t="str">
        <f aca="false">IF(N414="","",IFERROR(INDEX($C$6:$C$105,MATCH(N414,$A$6:$A$105,0)),""))</f>
        <v/>
      </c>
      <c r="Q414" s="31"/>
      <c r="R414" s="31"/>
      <c r="S414" s="33" t="str">
        <f aca="false">IF(OR(Q414="",R414=""),"",Q414*R414)</f>
        <v/>
      </c>
      <c r="T414" s="19"/>
    </row>
    <row r="415" customFormat="false" ht="15" hidden="false" customHeight="false" outlineLevel="0" collapsed="false">
      <c r="K415" s="20"/>
      <c r="L415" s="19"/>
      <c r="M415" s="19"/>
      <c r="N415" s="37"/>
      <c r="O415" s="18" t="str">
        <f aca="false">IF(N415="","",IFERROR(INDEX($B$6:$B$105,MATCH(N415,$A$6:$A$105,0)),"Sai mã hàng"))</f>
        <v/>
      </c>
      <c r="P415" s="18" t="str">
        <f aca="false">IF(N415="","",IFERROR(INDEX($C$6:$C$105,MATCH(N415,$A$6:$A$105,0)),""))</f>
        <v/>
      </c>
      <c r="Q415" s="31"/>
      <c r="R415" s="31"/>
      <c r="S415" s="33" t="str">
        <f aca="false">IF(OR(Q415="",R415=""),"",Q415*R415)</f>
        <v/>
      </c>
      <c r="T415" s="19"/>
    </row>
    <row r="416" customFormat="false" ht="15" hidden="false" customHeight="false" outlineLevel="0" collapsed="false">
      <c r="K416" s="20"/>
      <c r="L416" s="19"/>
      <c r="M416" s="19"/>
      <c r="N416" s="37"/>
      <c r="O416" s="18" t="str">
        <f aca="false">IF(N416="","",IFERROR(INDEX($B$6:$B$105,MATCH(N416,$A$6:$A$105,0)),"Sai mã hàng"))</f>
        <v/>
      </c>
      <c r="P416" s="18" t="str">
        <f aca="false">IF(N416="","",IFERROR(INDEX($C$6:$C$105,MATCH(N416,$A$6:$A$105,0)),""))</f>
        <v/>
      </c>
      <c r="Q416" s="31"/>
      <c r="R416" s="31"/>
      <c r="S416" s="33" t="str">
        <f aca="false">IF(OR(Q416="",R416=""),"",Q416*R416)</f>
        <v/>
      </c>
      <c r="T416" s="19"/>
    </row>
    <row r="417" customFormat="false" ht="15" hidden="false" customHeight="false" outlineLevel="0" collapsed="false">
      <c r="K417" s="20"/>
      <c r="L417" s="19"/>
      <c r="M417" s="19"/>
      <c r="N417" s="37"/>
      <c r="O417" s="18" t="str">
        <f aca="false">IF(N417="","",IFERROR(INDEX($B$6:$B$105,MATCH(N417,$A$6:$A$105,0)),"Sai mã hàng"))</f>
        <v/>
      </c>
      <c r="P417" s="18" t="str">
        <f aca="false">IF(N417="","",IFERROR(INDEX($C$6:$C$105,MATCH(N417,$A$6:$A$105,0)),""))</f>
        <v/>
      </c>
      <c r="Q417" s="31"/>
      <c r="R417" s="31"/>
      <c r="S417" s="33" t="str">
        <f aca="false">IF(OR(Q417="",R417=""),"",Q417*R417)</f>
        <v/>
      </c>
      <c r="T417" s="19"/>
    </row>
    <row r="418" customFormat="false" ht="15" hidden="false" customHeight="false" outlineLevel="0" collapsed="false">
      <c r="K418" s="20"/>
      <c r="L418" s="19"/>
      <c r="M418" s="19"/>
      <c r="N418" s="37"/>
      <c r="O418" s="18" t="str">
        <f aca="false">IF(N418="","",IFERROR(INDEX($B$6:$B$105,MATCH(N418,$A$6:$A$105,0)),"Sai mã hàng"))</f>
        <v/>
      </c>
      <c r="P418" s="18" t="str">
        <f aca="false">IF(N418="","",IFERROR(INDEX($C$6:$C$105,MATCH(N418,$A$6:$A$105,0)),""))</f>
        <v/>
      </c>
      <c r="Q418" s="31"/>
      <c r="R418" s="31"/>
      <c r="S418" s="33" t="str">
        <f aca="false">IF(OR(Q418="",R418=""),"",Q418*R418)</f>
        <v/>
      </c>
      <c r="T418" s="19"/>
    </row>
    <row r="419" customFormat="false" ht="15" hidden="false" customHeight="false" outlineLevel="0" collapsed="false">
      <c r="K419" s="20"/>
      <c r="L419" s="19"/>
      <c r="M419" s="19"/>
      <c r="N419" s="37"/>
      <c r="O419" s="18" t="str">
        <f aca="false">IF(N419="","",IFERROR(INDEX($B$6:$B$105,MATCH(N419,$A$6:$A$105,0)),"Sai mã hàng"))</f>
        <v/>
      </c>
      <c r="P419" s="18" t="str">
        <f aca="false">IF(N419="","",IFERROR(INDEX($C$6:$C$105,MATCH(N419,$A$6:$A$105,0)),""))</f>
        <v/>
      </c>
      <c r="Q419" s="31"/>
      <c r="R419" s="31"/>
      <c r="S419" s="33" t="str">
        <f aca="false">IF(OR(Q419="",R419=""),"",Q419*R419)</f>
        <v/>
      </c>
      <c r="T419" s="19"/>
    </row>
    <row r="420" customFormat="false" ht="15" hidden="false" customHeight="false" outlineLevel="0" collapsed="false">
      <c r="K420" s="20"/>
      <c r="L420" s="19"/>
      <c r="M420" s="19"/>
      <c r="N420" s="37"/>
      <c r="O420" s="18" t="str">
        <f aca="false">IF(N420="","",IFERROR(INDEX($B$6:$B$105,MATCH(N420,$A$6:$A$105,0)),"Sai mã hàng"))</f>
        <v/>
      </c>
      <c r="P420" s="18" t="str">
        <f aca="false">IF(N420="","",IFERROR(INDEX($C$6:$C$105,MATCH(N420,$A$6:$A$105,0)),""))</f>
        <v/>
      </c>
      <c r="Q420" s="31"/>
      <c r="R420" s="31"/>
      <c r="S420" s="33" t="str">
        <f aca="false">IF(OR(Q420="",R420=""),"",Q420*R420)</f>
        <v/>
      </c>
      <c r="T420" s="19"/>
    </row>
    <row r="421" customFormat="false" ht="15" hidden="false" customHeight="false" outlineLevel="0" collapsed="false">
      <c r="K421" s="20"/>
      <c r="L421" s="19"/>
      <c r="M421" s="19"/>
      <c r="N421" s="37"/>
      <c r="O421" s="18" t="str">
        <f aca="false">IF(N421="","",IFERROR(INDEX($B$6:$B$105,MATCH(N421,$A$6:$A$105,0)),"Sai mã hàng"))</f>
        <v/>
      </c>
      <c r="P421" s="18" t="str">
        <f aca="false">IF(N421="","",IFERROR(INDEX($C$6:$C$105,MATCH(N421,$A$6:$A$105,0)),""))</f>
        <v/>
      </c>
      <c r="Q421" s="31"/>
      <c r="R421" s="31"/>
      <c r="S421" s="33" t="str">
        <f aca="false">IF(OR(Q421="",R421=""),"",Q421*R421)</f>
        <v/>
      </c>
      <c r="T421" s="19"/>
    </row>
    <row r="422" customFormat="false" ht="15" hidden="false" customHeight="false" outlineLevel="0" collapsed="false">
      <c r="K422" s="20"/>
      <c r="L422" s="19"/>
      <c r="M422" s="19"/>
      <c r="N422" s="37"/>
      <c r="O422" s="18" t="str">
        <f aca="false">IF(N422="","",IFERROR(INDEX($B$6:$B$105,MATCH(N422,$A$6:$A$105,0)),"Sai mã hàng"))</f>
        <v/>
      </c>
      <c r="P422" s="18" t="str">
        <f aca="false">IF(N422="","",IFERROR(INDEX($C$6:$C$105,MATCH(N422,$A$6:$A$105,0)),""))</f>
        <v/>
      </c>
      <c r="Q422" s="31"/>
      <c r="R422" s="31"/>
      <c r="S422" s="33" t="str">
        <f aca="false">IF(OR(Q422="",R422=""),"",Q422*R422)</f>
        <v/>
      </c>
      <c r="T422" s="19"/>
    </row>
    <row r="423" customFormat="false" ht="15" hidden="false" customHeight="false" outlineLevel="0" collapsed="false">
      <c r="K423" s="20"/>
      <c r="L423" s="19"/>
      <c r="M423" s="19"/>
      <c r="N423" s="37"/>
      <c r="O423" s="18" t="str">
        <f aca="false">IF(N423="","",IFERROR(INDEX($B$6:$B$105,MATCH(N423,$A$6:$A$105,0)),"Sai mã hàng"))</f>
        <v/>
      </c>
      <c r="P423" s="18" t="str">
        <f aca="false">IF(N423="","",IFERROR(INDEX($C$6:$C$105,MATCH(N423,$A$6:$A$105,0)),""))</f>
        <v/>
      </c>
      <c r="Q423" s="31"/>
      <c r="R423" s="31"/>
      <c r="S423" s="33" t="str">
        <f aca="false">IF(OR(Q423="",R423=""),"",Q423*R423)</f>
        <v/>
      </c>
      <c r="T423" s="19"/>
    </row>
    <row r="424" customFormat="false" ht="15" hidden="false" customHeight="false" outlineLevel="0" collapsed="false">
      <c r="K424" s="20"/>
      <c r="L424" s="19"/>
      <c r="M424" s="19"/>
      <c r="N424" s="37"/>
      <c r="O424" s="18" t="str">
        <f aca="false">IF(N424="","",IFERROR(INDEX($B$6:$B$105,MATCH(N424,$A$6:$A$105,0)),"Sai mã hàng"))</f>
        <v/>
      </c>
      <c r="P424" s="18" t="str">
        <f aca="false">IF(N424="","",IFERROR(INDEX($C$6:$C$105,MATCH(N424,$A$6:$A$105,0)),""))</f>
        <v/>
      </c>
      <c r="Q424" s="31"/>
      <c r="R424" s="31"/>
      <c r="S424" s="33" t="str">
        <f aca="false">IF(OR(Q424="",R424=""),"",Q424*R424)</f>
        <v/>
      </c>
      <c r="T424" s="19"/>
    </row>
    <row r="425" customFormat="false" ht="15" hidden="false" customHeight="false" outlineLevel="0" collapsed="false">
      <c r="K425" s="20"/>
      <c r="L425" s="19"/>
      <c r="M425" s="19"/>
      <c r="N425" s="37"/>
      <c r="O425" s="18" t="str">
        <f aca="false">IF(N425="","",IFERROR(INDEX($B$6:$B$105,MATCH(N425,$A$6:$A$105,0)),"Sai mã hàng"))</f>
        <v/>
      </c>
      <c r="P425" s="18" t="str">
        <f aca="false">IF(N425="","",IFERROR(INDEX($C$6:$C$105,MATCH(N425,$A$6:$A$105,0)),""))</f>
        <v/>
      </c>
      <c r="Q425" s="31"/>
      <c r="R425" s="31"/>
      <c r="S425" s="33" t="str">
        <f aca="false">IF(OR(Q425="",R425=""),"",Q425*R425)</f>
        <v/>
      </c>
      <c r="T425" s="19"/>
    </row>
    <row r="426" customFormat="false" ht="15" hidden="false" customHeight="false" outlineLevel="0" collapsed="false">
      <c r="K426" s="20"/>
      <c r="L426" s="19"/>
      <c r="M426" s="19"/>
      <c r="N426" s="37"/>
      <c r="O426" s="18" t="str">
        <f aca="false">IF(N426="","",IFERROR(INDEX($B$6:$B$105,MATCH(N426,$A$6:$A$105,0)),"Sai mã hàng"))</f>
        <v/>
      </c>
      <c r="P426" s="18" t="str">
        <f aca="false">IF(N426="","",IFERROR(INDEX($C$6:$C$105,MATCH(N426,$A$6:$A$105,0)),""))</f>
        <v/>
      </c>
      <c r="Q426" s="31"/>
      <c r="R426" s="31"/>
      <c r="S426" s="33" t="str">
        <f aca="false">IF(OR(Q426="",R426=""),"",Q426*R426)</f>
        <v/>
      </c>
      <c r="T426" s="19"/>
    </row>
    <row r="427" customFormat="false" ht="15" hidden="false" customHeight="false" outlineLevel="0" collapsed="false">
      <c r="K427" s="20"/>
      <c r="L427" s="19"/>
      <c r="M427" s="19"/>
      <c r="N427" s="37"/>
      <c r="O427" s="18" t="str">
        <f aca="false">IF(N427="","",IFERROR(INDEX($B$6:$B$105,MATCH(N427,$A$6:$A$105,0)),"Sai mã hàng"))</f>
        <v/>
      </c>
      <c r="P427" s="18" t="str">
        <f aca="false">IF(N427="","",IFERROR(INDEX($C$6:$C$105,MATCH(N427,$A$6:$A$105,0)),""))</f>
        <v/>
      </c>
      <c r="Q427" s="31"/>
      <c r="R427" s="31"/>
      <c r="S427" s="33" t="str">
        <f aca="false">IF(OR(Q427="",R427=""),"",Q427*R427)</f>
        <v/>
      </c>
      <c r="T427" s="19"/>
    </row>
    <row r="428" customFormat="false" ht="15" hidden="false" customHeight="false" outlineLevel="0" collapsed="false">
      <c r="K428" s="20"/>
      <c r="L428" s="19"/>
      <c r="M428" s="19"/>
      <c r="N428" s="37"/>
      <c r="O428" s="18" t="str">
        <f aca="false">IF(N428="","",IFERROR(INDEX($B$6:$B$105,MATCH(N428,$A$6:$A$105,0)),"Sai mã hàng"))</f>
        <v/>
      </c>
      <c r="P428" s="18" t="str">
        <f aca="false">IF(N428="","",IFERROR(INDEX($C$6:$C$105,MATCH(N428,$A$6:$A$105,0)),""))</f>
        <v/>
      </c>
      <c r="Q428" s="31"/>
      <c r="R428" s="31"/>
      <c r="S428" s="33" t="str">
        <f aca="false">IF(OR(Q428="",R428=""),"",Q428*R428)</f>
        <v/>
      </c>
      <c r="T428" s="19"/>
    </row>
    <row r="429" customFormat="false" ht="15" hidden="false" customHeight="false" outlineLevel="0" collapsed="false">
      <c r="K429" s="20"/>
      <c r="L429" s="19"/>
      <c r="M429" s="19"/>
      <c r="N429" s="37"/>
      <c r="O429" s="18" t="str">
        <f aca="false">IF(N429="","",IFERROR(INDEX($B$6:$B$105,MATCH(N429,$A$6:$A$105,0)),"Sai mã hàng"))</f>
        <v/>
      </c>
      <c r="P429" s="18" t="str">
        <f aca="false">IF(N429="","",IFERROR(INDEX($C$6:$C$105,MATCH(N429,$A$6:$A$105,0)),""))</f>
        <v/>
      </c>
      <c r="Q429" s="31"/>
      <c r="R429" s="31"/>
      <c r="S429" s="33" t="str">
        <f aca="false">IF(OR(Q429="",R429=""),"",Q429*R429)</f>
        <v/>
      </c>
      <c r="T429" s="19"/>
    </row>
    <row r="430" customFormat="false" ht="15" hidden="false" customHeight="false" outlineLevel="0" collapsed="false">
      <c r="K430" s="20"/>
      <c r="L430" s="19"/>
      <c r="M430" s="19"/>
      <c r="N430" s="37"/>
      <c r="O430" s="18" t="str">
        <f aca="false">IF(N430="","",IFERROR(INDEX($B$6:$B$105,MATCH(N430,$A$6:$A$105,0)),"Sai mã hàng"))</f>
        <v/>
      </c>
      <c r="P430" s="18" t="str">
        <f aca="false">IF(N430="","",IFERROR(INDEX($C$6:$C$105,MATCH(N430,$A$6:$A$105,0)),""))</f>
        <v/>
      </c>
      <c r="Q430" s="31"/>
      <c r="R430" s="31"/>
      <c r="S430" s="33" t="str">
        <f aca="false">IF(OR(Q430="",R430=""),"",Q430*R430)</f>
        <v/>
      </c>
      <c r="T430" s="19"/>
    </row>
    <row r="431" customFormat="false" ht="15" hidden="false" customHeight="false" outlineLevel="0" collapsed="false">
      <c r="K431" s="20"/>
      <c r="L431" s="19"/>
      <c r="M431" s="19"/>
      <c r="N431" s="37"/>
      <c r="O431" s="18" t="str">
        <f aca="false">IF(N431="","",IFERROR(INDEX($B$6:$B$105,MATCH(N431,$A$6:$A$105,0)),"Sai mã hàng"))</f>
        <v/>
      </c>
      <c r="P431" s="18" t="str">
        <f aca="false">IF(N431="","",IFERROR(INDEX($C$6:$C$105,MATCH(N431,$A$6:$A$105,0)),""))</f>
        <v/>
      </c>
      <c r="Q431" s="31"/>
      <c r="R431" s="31"/>
      <c r="S431" s="33" t="str">
        <f aca="false">IF(OR(Q431="",R431=""),"",Q431*R431)</f>
        <v/>
      </c>
      <c r="T431" s="19"/>
    </row>
    <row r="432" customFormat="false" ht="15" hidden="false" customHeight="false" outlineLevel="0" collapsed="false">
      <c r="K432" s="20"/>
      <c r="L432" s="19"/>
      <c r="M432" s="19"/>
      <c r="N432" s="37"/>
      <c r="O432" s="18" t="str">
        <f aca="false">IF(N432="","",IFERROR(INDEX($B$6:$B$105,MATCH(N432,$A$6:$A$105,0)),"Sai mã hàng"))</f>
        <v/>
      </c>
      <c r="P432" s="18" t="str">
        <f aca="false">IF(N432="","",IFERROR(INDEX($C$6:$C$105,MATCH(N432,$A$6:$A$105,0)),""))</f>
        <v/>
      </c>
      <c r="Q432" s="31"/>
      <c r="R432" s="31"/>
      <c r="S432" s="33" t="str">
        <f aca="false">IF(OR(Q432="",R432=""),"",Q432*R432)</f>
        <v/>
      </c>
      <c r="T432" s="19"/>
    </row>
    <row r="433" customFormat="false" ht="15" hidden="false" customHeight="false" outlineLevel="0" collapsed="false">
      <c r="K433" s="20"/>
      <c r="L433" s="19"/>
      <c r="M433" s="19"/>
      <c r="N433" s="37"/>
      <c r="O433" s="18" t="str">
        <f aca="false">IF(N433="","",IFERROR(INDEX($B$6:$B$105,MATCH(N433,$A$6:$A$105,0)),"Sai mã hàng"))</f>
        <v/>
      </c>
      <c r="P433" s="18" t="str">
        <f aca="false">IF(N433="","",IFERROR(INDEX($C$6:$C$105,MATCH(N433,$A$6:$A$105,0)),""))</f>
        <v/>
      </c>
      <c r="Q433" s="31"/>
      <c r="R433" s="31"/>
      <c r="S433" s="33" t="str">
        <f aca="false">IF(OR(Q433="",R433=""),"",Q433*R433)</f>
        <v/>
      </c>
      <c r="T433" s="19"/>
    </row>
    <row r="434" customFormat="false" ht="15" hidden="false" customHeight="false" outlineLevel="0" collapsed="false">
      <c r="K434" s="20"/>
      <c r="L434" s="19"/>
      <c r="M434" s="19"/>
      <c r="N434" s="37"/>
      <c r="O434" s="18" t="str">
        <f aca="false">IF(N434="","",IFERROR(INDEX($B$6:$B$105,MATCH(N434,$A$6:$A$105,0)),"Sai mã hàng"))</f>
        <v/>
      </c>
      <c r="P434" s="18" t="str">
        <f aca="false">IF(N434="","",IFERROR(INDEX($C$6:$C$105,MATCH(N434,$A$6:$A$105,0)),""))</f>
        <v/>
      </c>
      <c r="Q434" s="31"/>
      <c r="R434" s="31"/>
      <c r="S434" s="33" t="str">
        <f aca="false">IF(OR(Q434="",R434=""),"",Q434*R434)</f>
        <v/>
      </c>
      <c r="T434" s="19"/>
    </row>
    <row r="435" customFormat="false" ht="15" hidden="false" customHeight="false" outlineLevel="0" collapsed="false">
      <c r="K435" s="20"/>
      <c r="L435" s="19"/>
      <c r="M435" s="19"/>
      <c r="N435" s="37"/>
      <c r="O435" s="18" t="str">
        <f aca="false">IF(N435="","",IFERROR(INDEX($B$6:$B$105,MATCH(N435,$A$6:$A$105,0)),"Sai mã hàng"))</f>
        <v/>
      </c>
      <c r="P435" s="18" t="str">
        <f aca="false">IF(N435="","",IFERROR(INDEX($C$6:$C$105,MATCH(N435,$A$6:$A$105,0)),""))</f>
        <v/>
      </c>
      <c r="Q435" s="31"/>
      <c r="R435" s="31"/>
      <c r="S435" s="33" t="str">
        <f aca="false">IF(OR(Q435="",R435=""),"",Q435*R435)</f>
        <v/>
      </c>
      <c r="T435" s="19"/>
    </row>
    <row r="436" customFormat="false" ht="15" hidden="false" customHeight="false" outlineLevel="0" collapsed="false">
      <c r="K436" s="20"/>
      <c r="L436" s="19"/>
      <c r="M436" s="19"/>
      <c r="N436" s="37"/>
      <c r="O436" s="18" t="str">
        <f aca="false">IF(N436="","",IFERROR(INDEX($B$6:$B$105,MATCH(N436,$A$6:$A$105,0)),"Sai mã hàng"))</f>
        <v/>
      </c>
      <c r="P436" s="18" t="str">
        <f aca="false">IF(N436="","",IFERROR(INDEX($C$6:$C$105,MATCH(N436,$A$6:$A$105,0)),""))</f>
        <v/>
      </c>
      <c r="Q436" s="31"/>
      <c r="R436" s="31"/>
      <c r="S436" s="33" t="str">
        <f aca="false">IF(OR(Q436="",R436=""),"",Q436*R436)</f>
        <v/>
      </c>
      <c r="T436" s="19"/>
    </row>
    <row r="437" customFormat="false" ht="15" hidden="false" customHeight="false" outlineLevel="0" collapsed="false">
      <c r="K437" s="20"/>
      <c r="L437" s="19"/>
      <c r="M437" s="19"/>
      <c r="N437" s="37"/>
      <c r="O437" s="18" t="str">
        <f aca="false">IF(N437="","",IFERROR(INDEX($B$6:$B$105,MATCH(N437,$A$6:$A$105,0)),"Sai mã hàng"))</f>
        <v/>
      </c>
      <c r="P437" s="18" t="str">
        <f aca="false">IF(N437="","",IFERROR(INDEX($C$6:$C$105,MATCH(N437,$A$6:$A$105,0)),""))</f>
        <v/>
      </c>
      <c r="Q437" s="31"/>
      <c r="R437" s="31"/>
      <c r="S437" s="33" t="str">
        <f aca="false">IF(OR(Q437="",R437=""),"",Q437*R437)</f>
        <v/>
      </c>
      <c r="T437" s="19"/>
    </row>
    <row r="438" customFormat="false" ht="15" hidden="false" customHeight="false" outlineLevel="0" collapsed="false">
      <c r="K438" s="20"/>
      <c r="L438" s="19"/>
      <c r="M438" s="19"/>
      <c r="N438" s="37"/>
      <c r="O438" s="18" t="str">
        <f aca="false">IF(N438="","",IFERROR(INDEX($B$6:$B$105,MATCH(N438,$A$6:$A$105,0)),"Sai mã hàng"))</f>
        <v/>
      </c>
      <c r="P438" s="18" t="str">
        <f aca="false">IF(N438="","",IFERROR(INDEX($C$6:$C$105,MATCH(N438,$A$6:$A$105,0)),""))</f>
        <v/>
      </c>
      <c r="Q438" s="31"/>
      <c r="R438" s="31"/>
      <c r="S438" s="33" t="str">
        <f aca="false">IF(OR(Q438="",R438=""),"",Q438*R438)</f>
        <v/>
      </c>
      <c r="T438" s="19"/>
    </row>
    <row r="439" customFormat="false" ht="15" hidden="false" customHeight="false" outlineLevel="0" collapsed="false">
      <c r="K439" s="20"/>
      <c r="L439" s="19"/>
      <c r="M439" s="19"/>
      <c r="N439" s="37"/>
      <c r="O439" s="18" t="str">
        <f aca="false">IF(N439="","",IFERROR(INDEX($B$6:$B$105,MATCH(N439,$A$6:$A$105,0)),"Sai mã hàng"))</f>
        <v/>
      </c>
      <c r="P439" s="18" t="str">
        <f aca="false">IF(N439="","",IFERROR(INDEX($C$6:$C$105,MATCH(N439,$A$6:$A$105,0)),""))</f>
        <v/>
      </c>
      <c r="Q439" s="31"/>
      <c r="R439" s="31"/>
      <c r="S439" s="33" t="str">
        <f aca="false">IF(OR(Q439="",R439=""),"",Q439*R439)</f>
        <v/>
      </c>
      <c r="T439" s="19"/>
    </row>
    <row r="440" customFormat="false" ht="15" hidden="false" customHeight="false" outlineLevel="0" collapsed="false">
      <c r="K440" s="20"/>
      <c r="L440" s="19"/>
      <c r="M440" s="19"/>
      <c r="N440" s="37"/>
      <c r="O440" s="18" t="str">
        <f aca="false">IF(N440="","",IFERROR(INDEX($B$6:$B$105,MATCH(N440,$A$6:$A$105,0)),"Sai mã hàng"))</f>
        <v/>
      </c>
      <c r="P440" s="18" t="str">
        <f aca="false">IF(N440="","",IFERROR(INDEX($C$6:$C$105,MATCH(N440,$A$6:$A$105,0)),""))</f>
        <v/>
      </c>
      <c r="Q440" s="31"/>
      <c r="R440" s="31"/>
      <c r="S440" s="33" t="str">
        <f aca="false">IF(OR(Q440="",R440=""),"",Q440*R440)</f>
        <v/>
      </c>
      <c r="T440" s="19"/>
    </row>
    <row r="441" customFormat="false" ht="15" hidden="false" customHeight="false" outlineLevel="0" collapsed="false">
      <c r="K441" s="20"/>
      <c r="L441" s="19"/>
      <c r="M441" s="19"/>
      <c r="N441" s="37"/>
      <c r="O441" s="18" t="str">
        <f aca="false">IF(N441="","",IFERROR(INDEX($B$6:$B$105,MATCH(N441,$A$6:$A$105,0)),"Sai mã hàng"))</f>
        <v/>
      </c>
      <c r="P441" s="18" t="str">
        <f aca="false">IF(N441="","",IFERROR(INDEX($C$6:$C$105,MATCH(N441,$A$6:$A$105,0)),""))</f>
        <v/>
      </c>
      <c r="Q441" s="31"/>
      <c r="R441" s="31"/>
      <c r="S441" s="33" t="str">
        <f aca="false">IF(OR(Q441="",R441=""),"",Q441*R441)</f>
        <v/>
      </c>
      <c r="T441" s="19"/>
    </row>
    <row r="442" customFormat="false" ht="15" hidden="false" customHeight="false" outlineLevel="0" collapsed="false">
      <c r="K442" s="20"/>
      <c r="L442" s="19"/>
      <c r="M442" s="19"/>
      <c r="N442" s="37"/>
      <c r="O442" s="18" t="str">
        <f aca="false">IF(N442="","",IFERROR(INDEX($B$6:$B$105,MATCH(N442,$A$6:$A$105,0)),"Sai mã hàng"))</f>
        <v/>
      </c>
      <c r="P442" s="18" t="str">
        <f aca="false">IF(N442="","",IFERROR(INDEX($C$6:$C$105,MATCH(N442,$A$6:$A$105,0)),""))</f>
        <v/>
      </c>
      <c r="Q442" s="31"/>
      <c r="R442" s="31"/>
      <c r="S442" s="33" t="str">
        <f aca="false">IF(OR(Q442="",R442=""),"",Q442*R442)</f>
        <v/>
      </c>
      <c r="T442" s="19"/>
    </row>
    <row r="443" customFormat="false" ht="15" hidden="false" customHeight="false" outlineLevel="0" collapsed="false">
      <c r="K443" s="20"/>
      <c r="L443" s="19"/>
      <c r="M443" s="19"/>
      <c r="N443" s="37"/>
      <c r="O443" s="18" t="str">
        <f aca="false">IF(N443="","",IFERROR(INDEX($B$6:$B$105,MATCH(N443,$A$6:$A$105,0)),"Sai mã hàng"))</f>
        <v/>
      </c>
      <c r="P443" s="18" t="str">
        <f aca="false">IF(N443="","",IFERROR(INDEX($C$6:$C$105,MATCH(N443,$A$6:$A$105,0)),""))</f>
        <v/>
      </c>
      <c r="Q443" s="31"/>
      <c r="R443" s="31"/>
      <c r="S443" s="33" t="str">
        <f aca="false">IF(OR(Q443="",R443=""),"",Q443*R443)</f>
        <v/>
      </c>
      <c r="T443" s="19"/>
    </row>
    <row r="444" customFormat="false" ht="15" hidden="false" customHeight="false" outlineLevel="0" collapsed="false">
      <c r="K444" s="20"/>
      <c r="L444" s="19"/>
      <c r="M444" s="19"/>
      <c r="N444" s="37"/>
      <c r="O444" s="18" t="str">
        <f aca="false">IF(N444="","",IFERROR(INDEX($B$6:$B$105,MATCH(N444,$A$6:$A$105,0)),"Sai mã hàng"))</f>
        <v/>
      </c>
      <c r="P444" s="18" t="str">
        <f aca="false">IF(N444="","",IFERROR(INDEX($C$6:$C$105,MATCH(N444,$A$6:$A$105,0)),""))</f>
        <v/>
      </c>
      <c r="Q444" s="31"/>
      <c r="R444" s="31"/>
      <c r="S444" s="33" t="str">
        <f aca="false">IF(OR(Q444="",R444=""),"",Q444*R444)</f>
        <v/>
      </c>
      <c r="T444" s="19"/>
    </row>
    <row r="445" customFormat="false" ht="15" hidden="false" customHeight="false" outlineLevel="0" collapsed="false">
      <c r="K445" s="20"/>
      <c r="L445" s="19"/>
      <c r="M445" s="19"/>
      <c r="N445" s="37"/>
      <c r="O445" s="18" t="str">
        <f aca="false">IF(N445="","",IFERROR(INDEX($B$6:$B$105,MATCH(N445,$A$6:$A$105,0)),"Sai mã hàng"))</f>
        <v/>
      </c>
      <c r="P445" s="18" t="str">
        <f aca="false">IF(N445="","",IFERROR(INDEX($C$6:$C$105,MATCH(N445,$A$6:$A$105,0)),""))</f>
        <v/>
      </c>
      <c r="Q445" s="31"/>
      <c r="R445" s="31"/>
      <c r="S445" s="33" t="str">
        <f aca="false">IF(OR(Q445="",R445=""),"",Q445*R445)</f>
        <v/>
      </c>
      <c r="T445" s="19"/>
    </row>
    <row r="446" customFormat="false" ht="15" hidden="false" customHeight="false" outlineLevel="0" collapsed="false">
      <c r="K446" s="20"/>
      <c r="L446" s="19"/>
      <c r="M446" s="19"/>
      <c r="N446" s="37"/>
      <c r="O446" s="18" t="str">
        <f aca="false">IF(N446="","",IFERROR(INDEX($B$6:$B$105,MATCH(N446,$A$6:$A$105,0)),"Sai mã hàng"))</f>
        <v/>
      </c>
      <c r="P446" s="18" t="str">
        <f aca="false">IF(N446="","",IFERROR(INDEX($C$6:$C$105,MATCH(N446,$A$6:$A$105,0)),""))</f>
        <v/>
      </c>
      <c r="Q446" s="31"/>
      <c r="R446" s="31"/>
      <c r="S446" s="33" t="str">
        <f aca="false">IF(OR(Q446="",R446=""),"",Q446*R446)</f>
        <v/>
      </c>
      <c r="T446" s="19"/>
    </row>
    <row r="447" customFormat="false" ht="15" hidden="false" customHeight="false" outlineLevel="0" collapsed="false">
      <c r="K447" s="20"/>
      <c r="L447" s="19"/>
      <c r="M447" s="19"/>
      <c r="N447" s="37"/>
      <c r="O447" s="18" t="str">
        <f aca="false">IF(N447="","",IFERROR(INDEX($B$6:$B$105,MATCH(N447,$A$6:$A$105,0)),"Sai mã hàng"))</f>
        <v/>
      </c>
      <c r="P447" s="18" t="str">
        <f aca="false">IF(N447="","",IFERROR(INDEX($C$6:$C$105,MATCH(N447,$A$6:$A$105,0)),""))</f>
        <v/>
      </c>
      <c r="Q447" s="31"/>
      <c r="R447" s="31"/>
      <c r="S447" s="33" t="str">
        <f aca="false">IF(OR(Q447="",R447=""),"",Q447*R447)</f>
        <v/>
      </c>
      <c r="T447" s="19"/>
    </row>
    <row r="448" customFormat="false" ht="15" hidden="false" customHeight="false" outlineLevel="0" collapsed="false">
      <c r="K448" s="20"/>
      <c r="L448" s="19"/>
      <c r="M448" s="19"/>
      <c r="N448" s="37"/>
      <c r="O448" s="18" t="str">
        <f aca="false">IF(N448="","",IFERROR(INDEX($B$6:$B$105,MATCH(N448,$A$6:$A$105,0)),"Sai mã hàng"))</f>
        <v/>
      </c>
      <c r="P448" s="18" t="str">
        <f aca="false">IF(N448="","",IFERROR(INDEX($C$6:$C$105,MATCH(N448,$A$6:$A$105,0)),""))</f>
        <v/>
      </c>
      <c r="Q448" s="31"/>
      <c r="R448" s="31"/>
      <c r="S448" s="33" t="str">
        <f aca="false">IF(OR(Q448="",R448=""),"",Q448*R448)</f>
        <v/>
      </c>
      <c r="T448" s="19"/>
    </row>
    <row r="449" customFormat="false" ht="15" hidden="false" customHeight="false" outlineLevel="0" collapsed="false">
      <c r="K449" s="20"/>
      <c r="L449" s="19"/>
      <c r="M449" s="19"/>
      <c r="N449" s="37"/>
      <c r="O449" s="18" t="str">
        <f aca="false">IF(N449="","",IFERROR(INDEX($B$6:$B$105,MATCH(N449,$A$6:$A$105,0)),"Sai mã hàng"))</f>
        <v/>
      </c>
      <c r="P449" s="18" t="str">
        <f aca="false">IF(N449="","",IFERROR(INDEX($C$6:$C$105,MATCH(N449,$A$6:$A$105,0)),""))</f>
        <v/>
      </c>
      <c r="Q449" s="31"/>
      <c r="R449" s="31"/>
      <c r="S449" s="33" t="str">
        <f aca="false">IF(OR(Q449="",R449=""),"",Q449*R449)</f>
        <v/>
      </c>
      <c r="T449" s="19"/>
    </row>
    <row r="450" customFormat="false" ht="15" hidden="false" customHeight="false" outlineLevel="0" collapsed="false">
      <c r="K450" s="20"/>
      <c r="L450" s="19"/>
      <c r="M450" s="19"/>
      <c r="N450" s="37"/>
      <c r="O450" s="18" t="str">
        <f aca="false">IF(N450="","",IFERROR(INDEX($B$6:$B$105,MATCH(N450,$A$6:$A$105,0)),"Sai mã hàng"))</f>
        <v/>
      </c>
      <c r="P450" s="18" t="str">
        <f aca="false">IF(N450="","",IFERROR(INDEX($C$6:$C$105,MATCH(N450,$A$6:$A$105,0)),""))</f>
        <v/>
      </c>
      <c r="Q450" s="31"/>
      <c r="R450" s="31"/>
      <c r="S450" s="33" t="str">
        <f aca="false">IF(OR(Q450="",R450=""),"",Q450*R450)</f>
        <v/>
      </c>
      <c r="T450" s="19"/>
    </row>
    <row r="451" customFormat="false" ht="15" hidden="false" customHeight="false" outlineLevel="0" collapsed="false">
      <c r="K451" s="20"/>
      <c r="L451" s="19"/>
      <c r="M451" s="19"/>
      <c r="N451" s="37"/>
      <c r="O451" s="18" t="str">
        <f aca="false">IF(N451="","",IFERROR(INDEX($B$6:$B$105,MATCH(N451,$A$6:$A$105,0)),"Sai mã hàng"))</f>
        <v/>
      </c>
      <c r="P451" s="18" t="str">
        <f aca="false">IF(N451="","",IFERROR(INDEX($C$6:$C$105,MATCH(N451,$A$6:$A$105,0)),""))</f>
        <v/>
      </c>
      <c r="Q451" s="31"/>
      <c r="R451" s="31"/>
      <c r="S451" s="33" t="str">
        <f aca="false">IF(OR(Q451="",R451=""),"",Q451*R451)</f>
        <v/>
      </c>
      <c r="T451" s="19"/>
    </row>
    <row r="452" customFormat="false" ht="15" hidden="false" customHeight="false" outlineLevel="0" collapsed="false">
      <c r="K452" s="20"/>
      <c r="L452" s="19"/>
      <c r="M452" s="19"/>
      <c r="N452" s="37"/>
      <c r="O452" s="18" t="str">
        <f aca="false">IF(N452="","",IFERROR(INDEX($B$6:$B$105,MATCH(N452,$A$6:$A$105,0)),"Sai mã hàng"))</f>
        <v/>
      </c>
      <c r="P452" s="18" t="str">
        <f aca="false">IF(N452="","",IFERROR(INDEX($C$6:$C$105,MATCH(N452,$A$6:$A$105,0)),""))</f>
        <v/>
      </c>
      <c r="Q452" s="31"/>
      <c r="R452" s="31"/>
      <c r="S452" s="33" t="str">
        <f aca="false">IF(OR(Q452="",R452=""),"",Q452*R452)</f>
        <v/>
      </c>
      <c r="T452" s="19"/>
    </row>
    <row r="453" customFormat="false" ht="15" hidden="false" customHeight="false" outlineLevel="0" collapsed="false">
      <c r="K453" s="20"/>
      <c r="L453" s="19"/>
      <c r="M453" s="19"/>
      <c r="N453" s="37"/>
      <c r="O453" s="18" t="str">
        <f aca="false">IF(N453="","",IFERROR(INDEX($B$6:$B$105,MATCH(N453,$A$6:$A$105,0)),"Sai mã hàng"))</f>
        <v/>
      </c>
      <c r="P453" s="18" t="str">
        <f aca="false">IF(N453="","",IFERROR(INDEX($C$6:$C$105,MATCH(N453,$A$6:$A$105,0)),""))</f>
        <v/>
      </c>
      <c r="Q453" s="31"/>
      <c r="R453" s="31"/>
      <c r="S453" s="33" t="str">
        <f aca="false">IF(OR(Q453="",R453=""),"",Q453*R453)</f>
        <v/>
      </c>
      <c r="T453" s="19"/>
    </row>
    <row r="454" customFormat="false" ht="15" hidden="false" customHeight="false" outlineLevel="0" collapsed="false">
      <c r="K454" s="20"/>
      <c r="L454" s="19"/>
      <c r="M454" s="19"/>
      <c r="N454" s="37"/>
      <c r="O454" s="18" t="str">
        <f aca="false">IF(N454="","",IFERROR(INDEX($B$6:$B$105,MATCH(N454,$A$6:$A$105,0)),"Sai mã hàng"))</f>
        <v/>
      </c>
      <c r="P454" s="18" t="str">
        <f aca="false">IF(N454="","",IFERROR(INDEX($C$6:$C$105,MATCH(N454,$A$6:$A$105,0)),""))</f>
        <v/>
      </c>
      <c r="Q454" s="31"/>
      <c r="R454" s="31"/>
      <c r="S454" s="33" t="str">
        <f aca="false">IF(OR(Q454="",R454=""),"",Q454*R454)</f>
        <v/>
      </c>
      <c r="T454" s="19"/>
    </row>
    <row r="455" customFormat="false" ht="15" hidden="false" customHeight="false" outlineLevel="0" collapsed="false">
      <c r="K455" s="20"/>
      <c r="L455" s="19"/>
      <c r="M455" s="19"/>
      <c r="N455" s="37"/>
      <c r="O455" s="18" t="str">
        <f aca="false">IF(N455="","",IFERROR(INDEX($B$6:$B$105,MATCH(N455,$A$6:$A$105,0)),"Sai mã hàng"))</f>
        <v/>
      </c>
      <c r="P455" s="18" t="str">
        <f aca="false">IF(N455="","",IFERROR(INDEX($C$6:$C$105,MATCH(N455,$A$6:$A$105,0)),""))</f>
        <v/>
      </c>
      <c r="Q455" s="31"/>
      <c r="R455" s="31"/>
      <c r="S455" s="33" t="str">
        <f aca="false">IF(OR(Q455="",R455=""),"",Q455*R455)</f>
        <v/>
      </c>
      <c r="T455" s="19"/>
    </row>
    <row r="456" customFormat="false" ht="15" hidden="false" customHeight="false" outlineLevel="0" collapsed="false">
      <c r="K456" s="20"/>
      <c r="L456" s="19"/>
      <c r="M456" s="19"/>
      <c r="N456" s="37"/>
      <c r="O456" s="18" t="str">
        <f aca="false">IF(N456="","",IFERROR(INDEX($B$6:$B$105,MATCH(N456,$A$6:$A$105,0)),"Sai mã hàng"))</f>
        <v/>
      </c>
      <c r="P456" s="18" t="str">
        <f aca="false">IF(N456="","",IFERROR(INDEX($C$6:$C$105,MATCH(N456,$A$6:$A$105,0)),""))</f>
        <v/>
      </c>
      <c r="Q456" s="31"/>
      <c r="R456" s="31"/>
      <c r="S456" s="33" t="str">
        <f aca="false">IF(OR(Q456="",R456=""),"",Q456*R456)</f>
        <v/>
      </c>
      <c r="T456" s="19"/>
    </row>
    <row r="457" customFormat="false" ht="15" hidden="false" customHeight="false" outlineLevel="0" collapsed="false">
      <c r="K457" s="20"/>
      <c r="L457" s="19"/>
      <c r="M457" s="19"/>
      <c r="N457" s="37"/>
      <c r="O457" s="18" t="str">
        <f aca="false">IF(N457="","",IFERROR(INDEX($B$6:$B$105,MATCH(N457,$A$6:$A$105,0)),"Sai mã hàng"))</f>
        <v/>
      </c>
      <c r="P457" s="18" t="str">
        <f aca="false">IF(N457="","",IFERROR(INDEX($C$6:$C$105,MATCH(N457,$A$6:$A$105,0)),""))</f>
        <v/>
      </c>
      <c r="Q457" s="31"/>
      <c r="R457" s="31"/>
      <c r="S457" s="33" t="str">
        <f aca="false">IF(OR(Q457="",R457=""),"",Q457*R457)</f>
        <v/>
      </c>
      <c r="T457" s="19"/>
    </row>
    <row r="458" customFormat="false" ht="15" hidden="false" customHeight="false" outlineLevel="0" collapsed="false">
      <c r="K458" s="20"/>
      <c r="L458" s="19"/>
      <c r="M458" s="19"/>
      <c r="N458" s="37"/>
      <c r="O458" s="18" t="str">
        <f aca="false">IF(N458="","",IFERROR(INDEX($B$6:$B$105,MATCH(N458,$A$6:$A$105,0)),"Sai mã hàng"))</f>
        <v/>
      </c>
      <c r="P458" s="18" t="str">
        <f aca="false">IF(N458="","",IFERROR(INDEX($C$6:$C$105,MATCH(N458,$A$6:$A$105,0)),""))</f>
        <v/>
      </c>
      <c r="Q458" s="31"/>
      <c r="R458" s="31"/>
      <c r="S458" s="33" t="str">
        <f aca="false">IF(OR(Q458="",R458=""),"",Q458*R458)</f>
        <v/>
      </c>
      <c r="T458" s="19"/>
    </row>
    <row r="459" customFormat="false" ht="15" hidden="false" customHeight="false" outlineLevel="0" collapsed="false">
      <c r="K459" s="20"/>
      <c r="L459" s="19"/>
      <c r="M459" s="19"/>
      <c r="N459" s="37"/>
      <c r="O459" s="18" t="str">
        <f aca="false">IF(N459="","",IFERROR(INDEX($B$6:$B$105,MATCH(N459,$A$6:$A$105,0)),"Sai mã hàng"))</f>
        <v/>
      </c>
      <c r="P459" s="18" t="str">
        <f aca="false">IF(N459="","",IFERROR(INDEX($C$6:$C$105,MATCH(N459,$A$6:$A$105,0)),""))</f>
        <v/>
      </c>
      <c r="Q459" s="31"/>
      <c r="R459" s="31"/>
      <c r="S459" s="33" t="str">
        <f aca="false">IF(OR(Q459="",R459=""),"",Q459*R459)</f>
        <v/>
      </c>
      <c r="T459" s="19"/>
    </row>
    <row r="460" customFormat="false" ht="15" hidden="false" customHeight="false" outlineLevel="0" collapsed="false">
      <c r="K460" s="20"/>
      <c r="L460" s="19"/>
      <c r="M460" s="19"/>
      <c r="N460" s="37"/>
      <c r="O460" s="18" t="str">
        <f aca="false">IF(N460="","",IFERROR(INDEX($B$6:$B$105,MATCH(N460,$A$6:$A$105,0)),"Sai mã hàng"))</f>
        <v/>
      </c>
      <c r="P460" s="18" t="str">
        <f aca="false">IF(N460="","",IFERROR(INDEX($C$6:$C$105,MATCH(N460,$A$6:$A$105,0)),""))</f>
        <v/>
      </c>
      <c r="Q460" s="31"/>
      <c r="R460" s="31"/>
      <c r="S460" s="33" t="str">
        <f aca="false">IF(OR(Q460="",R460=""),"",Q460*R460)</f>
        <v/>
      </c>
      <c r="T460" s="19"/>
    </row>
    <row r="461" customFormat="false" ht="15" hidden="false" customHeight="false" outlineLevel="0" collapsed="false">
      <c r="K461" s="20"/>
      <c r="L461" s="19"/>
      <c r="M461" s="19"/>
      <c r="N461" s="37"/>
      <c r="O461" s="18" t="str">
        <f aca="false">IF(N461="","",IFERROR(INDEX($B$6:$B$105,MATCH(N461,$A$6:$A$105,0)),"Sai mã hàng"))</f>
        <v/>
      </c>
      <c r="P461" s="18" t="str">
        <f aca="false">IF(N461="","",IFERROR(INDEX($C$6:$C$105,MATCH(N461,$A$6:$A$105,0)),""))</f>
        <v/>
      </c>
      <c r="Q461" s="31"/>
      <c r="R461" s="31"/>
      <c r="S461" s="33" t="str">
        <f aca="false">IF(OR(Q461="",R461=""),"",Q461*R461)</f>
        <v/>
      </c>
      <c r="T461" s="19"/>
    </row>
    <row r="462" customFormat="false" ht="15" hidden="false" customHeight="false" outlineLevel="0" collapsed="false">
      <c r="K462" s="20"/>
      <c r="L462" s="19"/>
      <c r="M462" s="19"/>
      <c r="N462" s="37"/>
      <c r="O462" s="18" t="str">
        <f aca="false">IF(N462="","",IFERROR(INDEX($B$6:$B$105,MATCH(N462,$A$6:$A$105,0)),"Sai mã hàng"))</f>
        <v/>
      </c>
      <c r="P462" s="18" t="str">
        <f aca="false">IF(N462="","",IFERROR(INDEX($C$6:$C$105,MATCH(N462,$A$6:$A$105,0)),""))</f>
        <v/>
      </c>
      <c r="Q462" s="31"/>
      <c r="R462" s="31"/>
      <c r="S462" s="33" t="str">
        <f aca="false">IF(OR(Q462="",R462=""),"",Q462*R462)</f>
        <v/>
      </c>
      <c r="T462" s="19"/>
    </row>
    <row r="463" customFormat="false" ht="15" hidden="false" customHeight="false" outlineLevel="0" collapsed="false">
      <c r="K463" s="20"/>
      <c r="L463" s="19"/>
      <c r="M463" s="19"/>
      <c r="N463" s="37"/>
      <c r="O463" s="18" t="str">
        <f aca="false">IF(N463="","",IFERROR(INDEX($B$6:$B$105,MATCH(N463,$A$6:$A$105,0)),"Sai mã hàng"))</f>
        <v/>
      </c>
      <c r="P463" s="18" t="str">
        <f aca="false">IF(N463="","",IFERROR(INDEX($C$6:$C$105,MATCH(N463,$A$6:$A$105,0)),""))</f>
        <v/>
      </c>
      <c r="Q463" s="31"/>
      <c r="R463" s="31"/>
      <c r="S463" s="33" t="str">
        <f aca="false">IF(OR(Q463="",R463=""),"",Q463*R463)</f>
        <v/>
      </c>
      <c r="T463" s="19"/>
    </row>
    <row r="464" customFormat="false" ht="15" hidden="false" customHeight="false" outlineLevel="0" collapsed="false">
      <c r="K464" s="20"/>
      <c r="L464" s="19"/>
      <c r="M464" s="19"/>
      <c r="N464" s="37"/>
      <c r="O464" s="18" t="str">
        <f aca="false">IF(N464="","",IFERROR(INDEX($B$6:$B$105,MATCH(N464,$A$6:$A$105,0)),"Sai mã hàng"))</f>
        <v/>
      </c>
      <c r="P464" s="18" t="str">
        <f aca="false">IF(N464="","",IFERROR(INDEX($C$6:$C$105,MATCH(N464,$A$6:$A$105,0)),""))</f>
        <v/>
      </c>
      <c r="Q464" s="31"/>
      <c r="R464" s="31"/>
      <c r="S464" s="33" t="str">
        <f aca="false">IF(OR(Q464="",R464=""),"",Q464*R464)</f>
        <v/>
      </c>
      <c r="T464" s="19"/>
    </row>
    <row r="465" customFormat="false" ht="15" hidden="false" customHeight="false" outlineLevel="0" collapsed="false">
      <c r="K465" s="20"/>
      <c r="L465" s="19"/>
      <c r="M465" s="19"/>
      <c r="N465" s="37"/>
      <c r="O465" s="18" t="str">
        <f aca="false">IF(N465="","",IFERROR(INDEX($B$6:$B$105,MATCH(N465,$A$6:$A$105,0)),"Sai mã hàng"))</f>
        <v/>
      </c>
      <c r="P465" s="18" t="str">
        <f aca="false">IF(N465="","",IFERROR(INDEX($C$6:$C$105,MATCH(N465,$A$6:$A$105,0)),""))</f>
        <v/>
      </c>
      <c r="Q465" s="31"/>
      <c r="R465" s="31"/>
      <c r="S465" s="33" t="str">
        <f aca="false">IF(OR(Q465="",R465=""),"",Q465*R465)</f>
        <v/>
      </c>
      <c r="T465" s="19"/>
    </row>
    <row r="466" customFormat="false" ht="15" hidden="false" customHeight="false" outlineLevel="0" collapsed="false">
      <c r="K466" s="20"/>
      <c r="L466" s="19"/>
      <c r="M466" s="19"/>
      <c r="N466" s="37"/>
      <c r="O466" s="18" t="str">
        <f aca="false">IF(N466="","",IFERROR(INDEX($B$6:$B$105,MATCH(N466,$A$6:$A$105,0)),"Sai mã hàng"))</f>
        <v/>
      </c>
      <c r="P466" s="18" t="str">
        <f aca="false">IF(N466="","",IFERROR(INDEX($C$6:$C$105,MATCH(N466,$A$6:$A$105,0)),""))</f>
        <v/>
      </c>
      <c r="Q466" s="31"/>
      <c r="R466" s="31"/>
      <c r="S466" s="33" t="str">
        <f aca="false">IF(OR(Q466="",R466=""),"",Q466*R466)</f>
        <v/>
      </c>
      <c r="T466" s="19"/>
    </row>
    <row r="467" customFormat="false" ht="15" hidden="false" customHeight="false" outlineLevel="0" collapsed="false">
      <c r="K467" s="20"/>
      <c r="L467" s="19"/>
      <c r="M467" s="19"/>
      <c r="N467" s="37"/>
      <c r="O467" s="18" t="str">
        <f aca="false">IF(N467="","",IFERROR(INDEX($B$6:$B$105,MATCH(N467,$A$6:$A$105,0)),"Sai mã hàng"))</f>
        <v/>
      </c>
      <c r="P467" s="18" t="str">
        <f aca="false">IF(N467="","",IFERROR(INDEX($C$6:$C$105,MATCH(N467,$A$6:$A$105,0)),""))</f>
        <v/>
      </c>
      <c r="Q467" s="31"/>
      <c r="R467" s="31"/>
      <c r="S467" s="33" t="str">
        <f aca="false">IF(OR(Q467="",R467=""),"",Q467*R467)</f>
        <v/>
      </c>
      <c r="T467" s="19"/>
    </row>
    <row r="468" customFormat="false" ht="15" hidden="false" customHeight="false" outlineLevel="0" collapsed="false">
      <c r="K468" s="20"/>
      <c r="L468" s="19"/>
      <c r="M468" s="19"/>
      <c r="N468" s="37"/>
      <c r="O468" s="18" t="str">
        <f aca="false">IF(N468="","",IFERROR(INDEX($B$6:$B$105,MATCH(N468,$A$6:$A$105,0)),"Sai mã hàng"))</f>
        <v/>
      </c>
      <c r="P468" s="18" t="str">
        <f aca="false">IF(N468="","",IFERROR(INDEX($C$6:$C$105,MATCH(N468,$A$6:$A$105,0)),""))</f>
        <v/>
      </c>
      <c r="Q468" s="31"/>
      <c r="R468" s="31"/>
      <c r="S468" s="33" t="str">
        <f aca="false">IF(OR(Q468="",R468=""),"",Q468*R468)</f>
        <v/>
      </c>
      <c r="T468" s="19"/>
    </row>
    <row r="469" customFormat="false" ht="15" hidden="false" customHeight="false" outlineLevel="0" collapsed="false">
      <c r="K469" s="20"/>
      <c r="L469" s="19"/>
      <c r="M469" s="19"/>
      <c r="N469" s="37"/>
      <c r="O469" s="18" t="str">
        <f aca="false">IF(N469="","",IFERROR(INDEX($B$6:$B$105,MATCH(N469,$A$6:$A$105,0)),"Sai mã hàng"))</f>
        <v/>
      </c>
      <c r="P469" s="18" t="str">
        <f aca="false">IF(N469="","",IFERROR(INDEX($C$6:$C$105,MATCH(N469,$A$6:$A$105,0)),""))</f>
        <v/>
      </c>
      <c r="Q469" s="31"/>
      <c r="R469" s="31"/>
      <c r="S469" s="33" t="str">
        <f aca="false">IF(OR(Q469="",R469=""),"",Q469*R469)</f>
        <v/>
      </c>
      <c r="T469" s="19"/>
    </row>
    <row r="470" customFormat="false" ht="15" hidden="false" customHeight="false" outlineLevel="0" collapsed="false">
      <c r="K470" s="20"/>
      <c r="L470" s="19"/>
      <c r="M470" s="19"/>
      <c r="N470" s="37"/>
      <c r="O470" s="18" t="str">
        <f aca="false">IF(N470="","",IFERROR(INDEX($B$6:$B$105,MATCH(N470,$A$6:$A$105,0)),"Sai mã hàng"))</f>
        <v/>
      </c>
      <c r="P470" s="18" t="str">
        <f aca="false">IF(N470="","",IFERROR(INDEX($C$6:$C$105,MATCH(N470,$A$6:$A$105,0)),""))</f>
        <v/>
      </c>
      <c r="Q470" s="31"/>
      <c r="R470" s="31"/>
      <c r="S470" s="33" t="str">
        <f aca="false">IF(OR(Q470="",R470=""),"",Q470*R470)</f>
        <v/>
      </c>
      <c r="T470" s="19"/>
    </row>
    <row r="471" customFormat="false" ht="15" hidden="false" customHeight="false" outlineLevel="0" collapsed="false">
      <c r="K471" s="20"/>
      <c r="L471" s="19"/>
      <c r="M471" s="19"/>
      <c r="N471" s="37"/>
      <c r="O471" s="18" t="str">
        <f aca="false">IF(N471="","",IFERROR(INDEX($B$6:$B$105,MATCH(N471,$A$6:$A$105,0)),"Sai mã hàng"))</f>
        <v/>
      </c>
      <c r="P471" s="18" t="str">
        <f aca="false">IF(N471="","",IFERROR(INDEX($C$6:$C$105,MATCH(N471,$A$6:$A$105,0)),""))</f>
        <v/>
      </c>
      <c r="Q471" s="31"/>
      <c r="R471" s="31"/>
      <c r="S471" s="33" t="str">
        <f aca="false">IF(OR(Q471="",R471=""),"",Q471*R471)</f>
        <v/>
      </c>
      <c r="T471" s="19"/>
    </row>
    <row r="472" customFormat="false" ht="15" hidden="false" customHeight="false" outlineLevel="0" collapsed="false">
      <c r="K472" s="20"/>
      <c r="L472" s="19"/>
      <c r="M472" s="19"/>
      <c r="N472" s="37"/>
      <c r="O472" s="18" t="str">
        <f aca="false">IF(N472="","",IFERROR(INDEX($B$6:$B$105,MATCH(N472,$A$6:$A$105,0)),"Sai mã hàng"))</f>
        <v/>
      </c>
      <c r="P472" s="18" t="str">
        <f aca="false">IF(N472="","",IFERROR(INDEX($C$6:$C$105,MATCH(N472,$A$6:$A$105,0)),""))</f>
        <v/>
      </c>
      <c r="Q472" s="31"/>
      <c r="R472" s="31"/>
      <c r="S472" s="33" t="str">
        <f aca="false">IF(OR(Q472="",R472=""),"",Q472*R472)</f>
        <v/>
      </c>
      <c r="T472" s="19"/>
    </row>
    <row r="473" customFormat="false" ht="15" hidden="false" customHeight="false" outlineLevel="0" collapsed="false">
      <c r="K473" s="20"/>
      <c r="L473" s="19"/>
      <c r="M473" s="19"/>
      <c r="N473" s="37"/>
      <c r="O473" s="18" t="str">
        <f aca="false">IF(N473="","",IFERROR(INDEX($B$6:$B$105,MATCH(N473,$A$6:$A$105,0)),"Sai mã hàng"))</f>
        <v/>
      </c>
      <c r="P473" s="18" t="str">
        <f aca="false">IF(N473="","",IFERROR(INDEX($C$6:$C$105,MATCH(N473,$A$6:$A$105,0)),""))</f>
        <v/>
      </c>
      <c r="Q473" s="31"/>
      <c r="R473" s="31"/>
      <c r="S473" s="33" t="str">
        <f aca="false">IF(OR(Q473="",R473=""),"",Q473*R473)</f>
        <v/>
      </c>
      <c r="T473" s="19"/>
    </row>
    <row r="474" customFormat="false" ht="15" hidden="false" customHeight="false" outlineLevel="0" collapsed="false">
      <c r="K474" s="20"/>
      <c r="L474" s="19"/>
      <c r="M474" s="19"/>
      <c r="N474" s="37"/>
      <c r="O474" s="18" t="str">
        <f aca="false">IF(N474="","",IFERROR(INDEX($B$6:$B$105,MATCH(N474,$A$6:$A$105,0)),"Sai mã hàng"))</f>
        <v/>
      </c>
      <c r="P474" s="18" t="str">
        <f aca="false">IF(N474="","",IFERROR(INDEX($C$6:$C$105,MATCH(N474,$A$6:$A$105,0)),""))</f>
        <v/>
      </c>
      <c r="Q474" s="31"/>
      <c r="R474" s="31"/>
      <c r="S474" s="33" t="str">
        <f aca="false">IF(OR(Q474="",R474=""),"",Q474*R474)</f>
        <v/>
      </c>
      <c r="T474" s="19"/>
    </row>
    <row r="475" customFormat="false" ht="15" hidden="false" customHeight="false" outlineLevel="0" collapsed="false">
      <c r="K475" s="20"/>
      <c r="L475" s="19"/>
      <c r="M475" s="19"/>
      <c r="N475" s="37"/>
      <c r="O475" s="18" t="str">
        <f aca="false">IF(N475="","",IFERROR(INDEX($B$6:$B$105,MATCH(N475,$A$6:$A$105,0)),"Sai mã hàng"))</f>
        <v/>
      </c>
      <c r="P475" s="18" t="str">
        <f aca="false">IF(N475="","",IFERROR(INDEX($C$6:$C$105,MATCH(N475,$A$6:$A$105,0)),""))</f>
        <v/>
      </c>
      <c r="Q475" s="31"/>
      <c r="R475" s="31"/>
      <c r="S475" s="33" t="str">
        <f aca="false">IF(OR(Q475="",R475=""),"",Q475*R475)</f>
        <v/>
      </c>
      <c r="T475" s="19"/>
    </row>
    <row r="476" customFormat="false" ht="15" hidden="false" customHeight="false" outlineLevel="0" collapsed="false">
      <c r="K476" s="20"/>
      <c r="L476" s="19"/>
      <c r="M476" s="19"/>
      <c r="N476" s="37"/>
      <c r="O476" s="18" t="str">
        <f aca="false">IF(N476="","",IFERROR(INDEX($B$6:$B$105,MATCH(N476,$A$6:$A$105,0)),"Sai mã hàng"))</f>
        <v/>
      </c>
      <c r="P476" s="18" t="str">
        <f aca="false">IF(N476="","",IFERROR(INDEX($C$6:$C$105,MATCH(N476,$A$6:$A$105,0)),""))</f>
        <v/>
      </c>
      <c r="Q476" s="31"/>
      <c r="R476" s="31"/>
      <c r="S476" s="33" t="str">
        <f aca="false">IF(OR(Q476="",R476=""),"",Q476*R476)</f>
        <v/>
      </c>
      <c r="T476" s="19"/>
    </row>
    <row r="477" customFormat="false" ht="15" hidden="false" customHeight="false" outlineLevel="0" collapsed="false">
      <c r="K477" s="20"/>
      <c r="L477" s="19"/>
      <c r="M477" s="19"/>
      <c r="N477" s="37"/>
      <c r="O477" s="18" t="str">
        <f aca="false">IF(N477="","",IFERROR(INDEX($B$6:$B$105,MATCH(N477,$A$6:$A$105,0)),"Sai mã hàng"))</f>
        <v/>
      </c>
      <c r="P477" s="18" t="str">
        <f aca="false">IF(N477="","",IFERROR(INDEX($C$6:$C$105,MATCH(N477,$A$6:$A$105,0)),""))</f>
        <v/>
      </c>
      <c r="Q477" s="31"/>
      <c r="R477" s="31"/>
      <c r="S477" s="33" t="str">
        <f aca="false">IF(OR(Q477="",R477=""),"",Q477*R477)</f>
        <v/>
      </c>
      <c r="T477" s="19"/>
    </row>
    <row r="478" customFormat="false" ht="15" hidden="false" customHeight="false" outlineLevel="0" collapsed="false">
      <c r="K478" s="20"/>
      <c r="L478" s="19"/>
      <c r="M478" s="19"/>
      <c r="N478" s="37"/>
      <c r="O478" s="18" t="str">
        <f aca="false">IF(N478="","",IFERROR(INDEX($B$6:$B$105,MATCH(N478,$A$6:$A$105,0)),"Sai mã hàng"))</f>
        <v/>
      </c>
      <c r="P478" s="18" t="str">
        <f aca="false">IF(N478="","",IFERROR(INDEX($C$6:$C$105,MATCH(N478,$A$6:$A$105,0)),""))</f>
        <v/>
      </c>
      <c r="Q478" s="31"/>
      <c r="R478" s="31"/>
      <c r="S478" s="33" t="str">
        <f aca="false">IF(OR(Q478="",R478=""),"",Q478*R478)</f>
        <v/>
      </c>
      <c r="T478" s="19"/>
    </row>
    <row r="479" customFormat="false" ht="15" hidden="false" customHeight="false" outlineLevel="0" collapsed="false">
      <c r="K479" s="20"/>
      <c r="L479" s="19"/>
      <c r="M479" s="19"/>
      <c r="N479" s="37"/>
      <c r="O479" s="18" t="str">
        <f aca="false">IF(N479="","",IFERROR(INDEX($B$6:$B$105,MATCH(N479,$A$6:$A$105,0)),"Sai mã hàng"))</f>
        <v/>
      </c>
      <c r="P479" s="18" t="str">
        <f aca="false">IF(N479="","",IFERROR(INDEX($C$6:$C$105,MATCH(N479,$A$6:$A$105,0)),""))</f>
        <v/>
      </c>
      <c r="Q479" s="31"/>
      <c r="R479" s="31"/>
      <c r="S479" s="33" t="str">
        <f aca="false">IF(OR(Q479="",R479=""),"",Q479*R479)</f>
        <v/>
      </c>
      <c r="T479" s="19"/>
    </row>
    <row r="480" customFormat="false" ht="15" hidden="false" customHeight="false" outlineLevel="0" collapsed="false">
      <c r="K480" s="20"/>
      <c r="L480" s="19"/>
      <c r="M480" s="19"/>
      <c r="N480" s="37"/>
      <c r="O480" s="18" t="str">
        <f aca="false">IF(N480="","",IFERROR(INDEX($B$6:$B$105,MATCH(N480,$A$6:$A$105,0)),"Sai mã hàng"))</f>
        <v/>
      </c>
      <c r="P480" s="18" t="str">
        <f aca="false">IF(N480="","",IFERROR(INDEX($C$6:$C$105,MATCH(N480,$A$6:$A$105,0)),""))</f>
        <v/>
      </c>
      <c r="Q480" s="31"/>
      <c r="R480" s="31"/>
      <c r="S480" s="33" t="str">
        <f aca="false">IF(OR(Q480="",R480=""),"",Q480*R480)</f>
        <v/>
      </c>
      <c r="T480" s="19"/>
    </row>
    <row r="481" customFormat="false" ht="15" hidden="false" customHeight="false" outlineLevel="0" collapsed="false">
      <c r="K481" s="20"/>
      <c r="L481" s="19"/>
      <c r="M481" s="19"/>
      <c r="N481" s="37"/>
      <c r="O481" s="18" t="str">
        <f aca="false">IF(N481="","",IFERROR(INDEX($B$6:$B$105,MATCH(N481,$A$6:$A$105,0)),"Sai mã hàng"))</f>
        <v/>
      </c>
      <c r="P481" s="18" t="str">
        <f aca="false">IF(N481="","",IFERROR(INDEX($C$6:$C$105,MATCH(N481,$A$6:$A$105,0)),""))</f>
        <v/>
      </c>
      <c r="Q481" s="31"/>
      <c r="R481" s="31"/>
      <c r="S481" s="33" t="str">
        <f aca="false">IF(OR(Q481="",R481=""),"",Q481*R481)</f>
        <v/>
      </c>
      <c r="T481" s="19"/>
    </row>
    <row r="482" customFormat="false" ht="15" hidden="false" customHeight="false" outlineLevel="0" collapsed="false">
      <c r="K482" s="20"/>
      <c r="L482" s="19"/>
      <c r="M482" s="19"/>
      <c r="N482" s="37"/>
      <c r="O482" s="18" t="str">
        <f aca="false">IF(N482="","",IFERROR(INDEX($B$6:$B$105,MATCH(N482,$A$6:$A$105,0)),"Sai mã hàng"))</f>
        <v/>
      </c>
      <c r="P482" s="18" t="str">
        <f aca="false">IF(N482="","",IFERROR(INDEX($C$6:$C$105,MATCH(N482,$A$6:$A$105,0)),""))</f>
        <v/>
      </c>
      <c r="Q482" s="31"/>
      <c r="R482" s="31"/>
      <c r="S482" s="33" t="str">
        <f aca="false">IF(OR(Q482="",R482=""),"",Q482*R482)</f>
        <v/>
      </c>
      <c r="T482" s="19"/>
    </row>
    <row r="483" customFormat="false" ht="15" hidden="false" customHeight="false" outlineLevel="0" collapsed="false">
      <c r="K483" s="20"/>
      <c r="L483" s="19"/>
      <c r="M483" s="19"/>
      <c r="N483" s="37"/>
      <c r="O483" s="18" t="str">
        <f aca="false">IF(N483="","",IFERROR(INDEX($B$6:$B$105,MATCH(N483,$A$6:$A$105,0)),"Sai mã hàng"))</f>
        <v/>
      </c>
      <c r="P483" s="18" t="str">
        <f aca="false">IF(N483="","",IFERROR(INDEX($C$6:$C$105,MATCH(N483,$A$6:$A$105,0)),""))</f>
        <v/>
      </c>
      <c r="Q483" s="31"/>
      <c r="R483" s="31"/>
      <c r="S483" s="33" t="str">
        <f aca="false">IF(OR(Q483="",R483=""),"",Q483*R483)</f>
        <v/>
      </c>
      <c r="T483" s="19"/>
    </row>
    <row r="484" customFormat="false" ht="15" hidden="false" customHeight="false" outlineLevel="0" collapsed="false">
      <c r="K484" s="20"/>
      <c r="L484" s="19"/>
      <c r="M484" s="19"/>
      <c r="N484" s="37"/>
      <c r="O484" s="18" t="str">
        <f aca="false">IF(N484="","",IFERROR(INDEX($B$6:$B$105,MATCH(N484,$A$6:$A$105,0)),"Sai mã hàng"))</f>
        <v/>
      </c>
      <c r="P484" s="18" t="str">
        <f aca="false">IF(N484="","",IFERROR(INDEX($C$6:$C$105,MATCH(N484,$A$6:$A$105,0)),""))</f>
        <v/>
      </c>
      <c r="Q484" s="31"/>
      <c r="R484" s="31"/>
      <c r="S484" s="33" t="str">
        <f aca="false">IF(OR(Q484="",R484=""),"",Q484*R484)</f>
        <v/>
      </c>
      <c r="T484" s="19"/>
    </row>
    <row r="485" customFormat="false" ht="15" hidden="false" customHeight="false" outlineLevel="0" collapsed="false">
      <c r="K485" s="20"/>
      <c r="L485" s="19"/>
      <c r="M485" s="19"/>
      <c r="N485" s="37"/>
      <c r="O485" s="18" t="str">
        <f aca="false">IF(N485="","",IFERROR(INDEX($B$6:$B$105,MATCH(N485,$A$6:$A$105,0)),"Sai mã hàng"))</f>
        <v/>
      </c>
      <c r="P485" s="18" t="str">
        <f aca="false">IF(N485="","",IFERROR(INDEX($C$6:$C$105,MATCH(N485,$A$6:$A$105,0)),""))</f>
        <v/>
      </c>
      <c r="Q485" s="31"/>
      <c r="R485" s="31"/>
      <c r="S485" s="33" t="str">
        <f aca="false">IF(OR(Q485="",R485=""),"",Q485*R485)</f>
        <v/>
      </c>
      <c r="T485" s="19"/>
    </row>
    <row r="486" customFormat="false" ht="15" hidden="false" customHeight="false" outlineLevel="0" collapsed="false">
      <c r="K486" s="20"/>
      <c r="L486" s="19"/>
      <c r="M486" s="19"/>
      <c r="N486" s="37"/>
      <c r="O486" s="18" t="str">
        <f aca="false">IF(N486="","",IFERROR(INDEX($B$6:$B$105,MATCH(N486,$A$6:$A$105,0)),"Sai mã hàng"))</f>
        <v/>
      </c>
      <c r="P486" s="18" t="str">
        <f aca="false">IF(N486="","",IFERROR(INDEX($C$6:$C$105,MATCH(N486,$A$6:$A$105,0)),""))</f>
        <v/>
      </c>
      <c r="Q486" s="31"/>
      <c r="R486" s="31"/>
      <c r="S486" s="33" t="str">
        <f aca="false">IF(OR(Q486="",R486=""),"",Q486*R486)</f>
        <v/>
      </c>
      <c r="T486" s="19"/>
    </row>
    <row r="487" customFormat="false" ht="15" hidden="false" customHeight="false" outlineLevel="0" collapsed="false">
      <c r="K487" s="20"/>
      <c r="L487" s="19"/>
      <c r="M487" s="19"/>
      <c r="N487" s="37"/>
      <c r="O487" s="18" t="str">
        <f aca="false">IF(N487="","",IFERROR(INDEX($B$6:$B$105,MATCH(N487,$A$6:$A$105,0)),"Sai mã hàng"))</f>
        <v/>
      </c>
      <c r="P487" s="18" t="str">
        <f aca="false">IF(N487="","",IFERROR(INDEX($C$6:$C$105,MATCH(N487,$A$6:$A$105,0)),""))</f>
        <v/>
      </c>
      <c r="Q487" s="31"/>
      <c r="R487" s="31"/>
      <c r="S487" s="33" t="str">
        <f aca="false">IF(OR(Q487="",R487=""),"",Q487*R487)</f>
        <v/>
      </c>
      <c r="T487" s="19"/>
    </row>
    <row r="488" customFormat="false" ht="15" hidden="false" customHeight="false" outlineLevel="0" collapsed="false">
      <c r="K488" s="20"/>
      <c r="L488" s="19"/>
      <c r="M488" s="19"/>
      <c r="N488" s="37"/>
      <c r="O488" s="18" t="str">
        <f aca="false">IF(N488="","",IFERROR(INDEX($B$6:$B$105,MATCH(N488,$A$6:$A$105,0)),"Sai mã hàng"))</f>
        <v/>
      </c>
      <c r="P488" s="18" t="str">
        <f aca="false">IF(N488="","",IFERROR(INDEX($C$6:$C$105,MATCH(N488,$A$6:$A$105,0)),""))</f>
        <v/>
      </c>
      <c r="Q488" s="31"/>
      <c r="R488" s="31"/>
      <c r="S488" s="33" t="str">
        <f aca="false">IF(OR(Q488="",R488=""),"",Q488*R488)</f>
        <v/>
      </c>
      <c r="T488" s="19"/>
    </row>
    <row r="489" customFormat="false" ht="15" hidden="false" customHeight="false" outlineLevel="0" collapsed="false">
      <c r="K489" s="20"/>
      <c r="L489" s="19"/>
      <c r="M489" s="19"/>
      <c r="N489" s="37"/>
      <c r="O489" s="18" t="str">
        <f aca="false">IF(N489="","",IFERROR(INDEX($B$6:$B$105,MATCH(N489,$A$6:$A$105,0)),"Sai mã hàng"))</f>
        <v/>
      </c>
      <c r="P489" s="18" t="str">
        <f aca="false">IF(N489="","",IFERROR(INDEX($C$6:$C$105,MATCH(N489,$A$6:$A$105,0)),""))</f>
        <v/>
      </c>
      <c r="Q489" s="31"/>
      <c r="R489" s="31"/>
      <c r="S489" s="33" t="str">
        <f aca="false">IF(OR(Q489="",R489=""),"",Q489*R489)</f>
        <v/>
      </c>
      <c r="T489" s="19"/>
    </row>
    <row r="490" customFormat="false" ht="15" hidden="false" customHeight="false" outlineLevel="0" collapsed="false">
      <c r="K490" s="20"/>
      <c r="L490" s="19"/>
      <c r="M490" s="19"/>
      <c r="N490" s="37"/>
      <c r="O490" s="18" t="str">
        <f aca="false">IF(N490="","",IFERROR(INDEX($B$6:$B$105,MATCH(N490,$A$6:$A$105,0)),"Sai mã hàng"))</f>
        <v/>
      </c>
      <c r="P490" s="18" t="str">
        <f aca="false">IF(N490="","",IFERROR(INDEX($C$6:$C$105,MATCH(N490,$A$6:$A$105,0)),""))</f>
        <v/>
      </c>
      <c r="Q490" s="31"/>
      <c r="R490" s="31"/>
      <c r="S490" s="33" t="str">
        <f aca="false">IF(OR(Q490="",R490=""),"",Q490*R490)</f>
        <v/>
      </c>
      <c r="T490" s="19"/>
    </row>
    <row r="491" customFormat="false" ht="15" hidden="false" customHeight="false" outlineLevel="0" collapsed="false">
      <c r="K491" s="20"/>
      <c r="L491" s="19"/>
      <c r="M491" s="19"/>
      <c r="N491" s="37"/>
      <c r="O491" s="18" t="str">
        <f aca="false">IF(N491="","",IFERROR(INDEX($B$6:$B$105,MATCH(N491,$A$6:$A$105,0)),"Sai mã hàng"))</f>
        <v/>
      </c>
      <c r="P491" s="18" t="str">
        <f aca="false">IF(N491="","",IFERROR(INDEX($C$6:$C$105,MATCH(N491,$A$6:$A$105,0)),""))</f>
        <v/>
      </c>
      <c r="Q491" s="31"/>
      <c r="R491" s="31"/>
      <c r="S491" s="33" t="str">
        <f aca="false">IF(OR(Q491="",R491=""),"",Q491*R491)</f>
        <v/>
      </c>
      <c r="T491" s="19"/>
    </row>
    <row r="492" customFormat="false" ht="15" hidden="false" customHeight="false" outlineLevel="0" collapsed="false">
      <c r="K492" s="20"/>
      <c r="L492" s="19"/>
      <c r="M492" s="19"/>
      <c r="N492" s="37"/>
      <c r="O492" s="18" t="str">
        <f aca="false">IF(N492="","",IFERROR(INDEX($B$6:$B$105,MATCH(N492,$A$6:$A$105,0)),"Sai mã hàng"))</f>
        <v/>
      </c>
      <c r="P492" s="18" t="str">
        <f aca="false">IF(N492="","",IFERROR(INDEX($C$6:$C$105,MATCH(N492,$A$6:$A$105,0)),""))</f>
        <v/>
      </c>
      <c r="Q492" s="31"/>
      <c r="R492" s="31"/>
      <c r="S492" s="33" t="str">
        <f aca="false">IF(OR(Q492="",R492=""),"",Q492*R492)</f>
        <v/>
      </c>
      <c r="T492" s="19"/>
    </row>
    <row r="493" customFormat="false" ht="15" hidden="false" customHeight="false" outlineLevel="0" collapsed="false">
      <c r="K493" s="20"/>
      <c r="L493" s="19"/>
      <c r="M493" s="19"/>
      <c r="N493" s="37"/>
      <c r="O493" s="18" t="str">
        <f aca="false">IF(N493="","",IFERROR(INDEX($B$6:$B$105,MATCH(N493,$A$6:$A$105,0)),"Sai mã hàng"))</f>
        <v/>
      </c>
      <c r="P493" s="18" t="str">
        <f aca="false">IF(N493="","",IFERROR(INDEX($C$6:$C$105,MATCH(N493,$A$6:$A$105,0)),""))</f>
        <v/>
      </c>
      <c r="Q493" s="31"/>
      <c r="R493" s="31"/>
      <c r="S493" s="33" t="str">
        <f aca="false">IF(OR(Q493="",R493=""),"",Q493*R493)</f>
        <v/>
      </c>
      <c r="T493" s="19"/>
    </row>
    <row r="494" customFormat="false" ht="15" hidden="false" customHeight="false" outlineLevel="0" collapsed="false">
      <c r="K494" s="20"/>
      <c r="L494" s="19"/>
      <c r="M494" s="19"/>
      <c r="N494" s="37"/>
      <c r="O494" s="18" t="str">
        <f aca="false">IF(N494="","",IFERROR(INDEX($B$6:$B$105,MATCH(N494,$A$6:$A$105,0)),"Sai mã hàng"))</f>
        <v/>
      </c>
      <c r="P494" s="18" t="str">
        <f aca="false">IF(N494="","",IFERROR(INDEX($C$6:$C$105,MATCH(N494,$A$6:$A$105,0)),""))</f>
        <v/>
      </c>
      <c r="Q494" s="31"/>
      <c r="R494" s="31"/>
      <c r="S494" s="33" t="str">
        <f aca="false">IF(OR(Q494="",R494=""),"",Q494*R494)</f>
        <v/>
      </c>
      <c r="T494" s="19"/>
    </row>
    <row r="495" customFormat="false" ht="15" hidden="false" customHeight="false" outlineLevel="0" collapsed="false">
      <c r="K495" s="20"/>
      <c r="L495" s="19"/>
      <c r="M495" s="19"/>
      <c r="N495" s="37"/>
      <c r="O495" s="18" t="str">
        <f aca="false">IF(N495="","",IFERROR(INDEX($B$6:$B$105,MATCH(N495,$A$6:$A$105,0)),"Sai mã hàng"))</f>
        <v/>
      </c>
      <c r="P495" s="18" t="str">
        <f aca="false">IF(N495="","",IFERROR(INDEX($C$6:$C$105,MATCH(N495,$A$6:$A$105,0)),""))</f>
        <v/>
      </c>
      <c r="Q495" s="31"/>
      <c r="R495" s="31"/>
      <c r="S495" s="33" t="str">
        <f aca="false">IF(OR(Q495="",R495=""),"",Q495*R495)</f>
        <v/>
      </c>
      <c r="T495" s="19"/>
    </row>
    <row r="496" customFormat="false" ht="15" hidden="false" customHeight="false" outlineLevel="0" collapsed="false">
      <c r="K496" s="20"/>
      <c r="L496" s="19"/>
      <c r="M496" s="19"/>
      <c r="N496" s="37"/>
      <c r="O496" s="18" t="str">
        <f aca="false">IF(N496="","",IFERROR(INDEX($B$6:$B$105,MATCH(N496,$A$6:$A$105,0)),"Sai mã hàng"))</f>
        <v/>
      </c>
      <c r="P496" s="18" t="str">
        <f aca="false">IF(N496="","",IFERROR(INDEX($C$6:$C$105,MATCH(N496,$A$6:$A$105,0)),""))</f>
        <v/>
      </c>
      <c r="Q496" s="31"/>
      <c r="R496" s="31"/>
      <c r="S496" s="33" t="str">
        <f aca="false">IF(OR(Q496="",R496=""),"",Q496*R496)</f>
        <v/>
      </c>
      <c r="T496" s="19"/>
    </row>
    <row r="497" customFormat="false" ht="15" hidden="false" customHeight="false" outlineLevel="0" collapsed="false">
      <c r="K497" s="20"/>
      <c r="L497" s="19"/>
      <c r="M497" s="19"/>
      <c r="N497" s="37"/>
      <c r="O497" s="18" t="str">
        <f aca="false">IF(N497="","",IFERROR(INDEX($B$6:$B$105,MATCH(N497,$A$6:$A$105,0)),"Sai mã hàng"))</f>
        <v/>
      </c>
      <c r="P497" s="18" t="str">
        <f aca="false">IF(N497="","",IFERROR(INDEX($C$6:$C$105,MATCH(N497,$A$6:$A$105,0)),""))</f>
        <v/>
      </c>
      <c r="Q497" s="31"/>
      <c r="R497" s="31"/>
      <c r="S497" s="33" t="str">
        <f aca="false">IF(OR(Q497="",R497=""),"",Q497*R497)</f>
        <v/>
      </c>
      <c r="T497" s="19"/>
    </row>
    <row r="498" customFormat="false" ht="15" hidden="false" customHeight="false" outlineLevel="0" collapsed="false">
      <c r="K498" s="20"/>
      <c r="L498" s="19"/>
      <c r="M498" s="19"/>
      <c r="N498" s="37"/>
      <c r="O498" s="18" t="str">
        <f aca="false">IF(N498="","",IFERROR(INDEX($B$6:$B$105,MATCH(N498,$A$6:$A$105,0)),"Sai mã hàng"))</f>
        <v/>
      </c>
      <c r="P498" s="18" t="str">
        <f aca="false">IF(N498="","",IFERROR(INDEX($C$6:$C$105,MATCH(N498,$A$6:$A$105,0)),""))</f>
        <v/>
      </c>
      <c r="Q498" s="31"/>
      <c r="R498" s="31"/>
      <c r="S498" s="33" t="str">
        <f aca="false">IF(OR(Q498="",R498=""),"",Q498*R498)</f>
        <v/>
      </c>
      <c r="T498" s="19"/>
    </row>
    <row r="499" customFormat="false" ht="15" hidden="false" customHeight="false" outlineLevel="0" collapsed="false">
      <c r="K499" s="20"/>
      <c r="L499" s="19"/>
      <c r="M499" s="19"/>
      <c r="N499" s="37"/>
      <c r="O499" s="18" t="str">
        <f aca="false">IF(N499="","",IFERROR(INDEX($B$6:$B$105,MATCH(N499,$A$6:$A$105,0)),"Sai mã hàng"))</f>
        <v/>
      </c>
      <c r="P499" s="18" t="str">
        <f aca="false">IF(N499="","",IFERROR(INDEX($C$6:$C$105,MATCH(N499,$A$6:$A$105,0)),""))</f>
        <v/>
      </c>
      <c r="Q499" s="31"/>
      <c r="R499" s="31"/>
      <c r="S499" s="33" t="str">
        <f aca="false">IF(OR(Q499="",R499=""),"",Q499*R499)</f>
        <v/>
      </c>
      <c r="T499" s="19"/>
    </row>
    <row r="500" customFormat="false" ht="15" hidden="false" customHeight="false" outlineLevel="0" collapsed="false">
      <c r="K500" s="20"/>
      <c r="L500" s="19"/>
      <c r="M500" s="19"/>
      <c r="N500" s="37"/>
      <c r="O500" s="18" t="str">
        <f aca="false">IF(N500="","",IFERROR(INDEX($B$6:$B$105,MATCH(N500,$A$6:$A$105,0)),"Sai mã hàng"))</f>
        <v/>
      </c>
      <c r="P500" s="18" t="str">
        <f aca="false">IF(N500="","",IFERROR(INDEX($C$6:$C$105,MATCH(N500,$A$6:$A$105,0)),""))</f>
        <v/>
      </c>
      <c r="Q500" s="31"/>
      <c r="R500" s="31"/>
      <c r="S500" s="33" t="str">
        <f aca="false">IF(OR(Q500="",R500=""),"",Q500*R500)</f>
        <v/>
      </c>
      <c r="T500" s="19"/>
    </row>
    <row r="501" customFormat="false" ht="15" hidden="false" customHeight="false" outlineLevel="0" collapsed="false">
      <c r="K501" s="20"/>
      <c r="L501" s="19"/>
      <c r="M501" s="19"/>
      <c r="N501" s="37"/>
      <c r="O501" s="18" t="str">
        <f aca="false">IF(N501="","",IFERROR(INDEX($B$6:$B$105,MATCH(N501,$A$6:$A$105,0)),"Sai mã hàng"))</f>
        <v/>
      </c>
      <c r="P501" s="18" t="str">
        <f aca="false">IF(N501="","",IFERROR(INDEX($C$6:$C$105,MATCH(N501,$A$6:$A$105,0)),""))</f>
        <v/>
      </c>
      <c r="Q501" s="31"/>
      <c r="R501" s="31"/>
      <c r="S501" s="33" t="str">
        <f aca="false">IF(OR(Q501="",R501=""),"",Q501*R501)</f>
        <v/>
      </c>
      <c r="T501" s="19"/>
    </row>
    <row r="502" customFormat="false" ht="15" hidden="false" customHeight="false" outlineLevel="0" collapsed="false">
      <c r="K502" s="20"/>
      <c r="L502" s="19"/>
      <c r="M502" s="19"/>
      <c r="N502" s="37"/>
      <c r="O502" s="18" t="str">
        <f aca="false">IF(N502="","",IFERROR(INDEX($B$6:$B$105,MATCH(N502,$A$6:$A$105,0)),"Sai mã hàng"))</f>
        <v/>
      </c>
      <c r="P502" s="18" t="str">
        <f aca="false">IF(N502="","",IFERROR(INDEX($C$6:$C$105,MATCH(N502,$A$6:$A$105,0)),""))</f>
        <v/>
      </c>
      <c r="Q502" s="31"/>
      <c r="R502" s="31"/>
      <c r="S502" s="33" t="str">
        <f aca="false">IF(OR(Q502="",R502=""),"",Q502*R502)</f>
        <v/>
      </c>
      <c r="T502" s="19"/>
    </row>
    <row r="503" customFormat="false" ht="15" hidden="false" customHeight="false" outlineLevel="0" collapsed="false">
      <c r="K503" s="20"/>
      <c r="L503" s="19"/>
      <c r="M503" s="19"/>
      <c r="N503" s="37"/>
      <c r="O503" s="18" t="str">
        <f aca="false">IF(N503="","",IFERROR(INDEX($B$6:$B$105,MATCH(N503,$A$6:$A$105,0)),"Sai mã hàng"))</f>
        <v/>
      </c>
      <c r="P503" s="18" t="str">
        <f aca="false">IF(N503="","",IFERROR(INDEX($C$6:$C$105,MATCH(N503,$A$6:$A$105,0)),""))</f>
        <v/>
      </c>
      <c r="Q503" s="31"/>
      <c r="R503" s="31"/>
      <c r="S503" s="33" t="str">
        <f aca="false">IF(OR(Q503="",R503=""),"",Q503*R503)</f>
        <v/>
      </c>
      <c r="T503" s="19"/>
    </row>
    <row r="504" customFormat="false" ht="15" hidden="false" customHeight="false" outlineLevel="0" collapsed="false">
      <c r="K504" s="20"/>
      <c r="L504" s="19"/>
      <c r="M504" s="19"/>
      <c r="N504" s="37"/>
      <c r="O504" s="18" t="str">
        <f aca="false">IF(N504="","",IFERROR(INDEX($B$6:$B$105,MATCH(N504,$A$6:$A$105,0)),"Sai mã hàng"))</f>
        <v/>
      </c>
      <c r="P504" s="18" t="str">
        <f aca="false">IF(N504="","",IFERROR(INDEX($C$6:$C$105,MATCH(N504,$A$6:$A$105,0)),""))</f>
        <v/>
      </c>
      <c r="Q504" s="31"/>
      <c r="R504" s="31"/>
      <c r="S504" s="33" t="str">
        <f aca="false">IF(OR(Q504="",R504=""),"",Q504*R504)</f>
        <v/>
      </c>
      <c r="T504" s="19"/>
    </row>
    <row r="505" customFormat="false" ht="15" hidden="false" customHeight="false" outlineLevel="0" collapsed="false">
      <c r="K505" s="20"/>
      <c r="L505" s="19"/>
      <c r="M505" s="19"/>
      <c r="N505" s="37"/>
      <c r="O505" s="18" t="str">
        <f aca="false">IF(N505="","",IFERROR(INDEX($B$6:$B$105,MATCH(N505,$A$6:$A$105,0)),"Sai mã hàng"))</f>
        <v/>
      </c>
      <c r="P505" s="18" t="str">
        <f aca="false">IF(N505="","",IFERROR(INDEX($C$6:$C$105,MATCH(N505,$A$6:$A$105,0)),""))</f>
        <v/>
      </c>
      <c r="Q505" s="31"/>
      <c r="R505" s="31"/>
      <c r="S505" s="33" t="str">
        <f aca="false">IF(OR(Q505="",R505=""),"",Q505*R505)</f>
        <v/>
      </c>
      <c r="T505" s="19"/>
    </row>
    <row r="506" customFormat="false" ht="15" hidden="false" customHeight="false" outlineLevel="0" collapsed="false">
      <c r="K506" s="20"/>
      <c r="L506" s="19"/>
      <c r="M506" s="19"/>
      <c r="N506" s="37"/>
      <c r="O506" s="18" t="str">
        <f aca="false">IF(N506="","",IFERROR(INDEX($B$6:$B$105,MATCH(N506,$A$6:$A$105,0)),"Sai mã hàng"))</f>
        <v/>
      </c>
      <c r="P506" s="18" t="str">
        <f aca="false">IF(N506="","",IFERROR(INDEX($C$6:$C$105,MATCH(N506,$A$6:$A$105,0)),""))</f>
        <v/>
      </c>
      <c r="Q506" s="31"/>
      <c r="R506" s="31"/>
      <c r="S506" s="33" t="str">
        <f aca="false">IF(OR(Q506="",R506=""),"",Q506*R506)</f>
        <v/>
      </c>
      <c r="T506" s="19"/>
    </row>
    <row r="507" customFormat="false" ht="15" hidden="false" customHeight="false" outlineLevel="0" collapsed="false">
      <c r="K507" s="20"/>
      <c r="L507" s="19"/>
      <c r="M507" s="19"/>
      <c r="N507" s="37"/>
      <c r="O507" s="18" t="str">
        <f aca="false">IF(N507="","",IFERROR(INDEX($B$6:$B$105,MATCH(N507,$A$6:$A$105,0)),"Sai mã hàng"))</f>
        <v/>
      </c>
      <c r="P507" s="18" t="str">
        <f aca="false">IF(N507="","",IFERROR(INDEX($C$6:$C$105,MATCH(N507,$A$6:$A$105,0)),""))</f>
        <v/>
      </c>
      <c r="Q507" s="31"/>
      <c r="R507" s="31"/>
      <c r="S507" s="33" t="str">
        <f aca="false">IF(OR(Q507="",R507=""),"",Q507*R507)</f>
        <v/>
      </c>
      <c r="T507" s="19"/>
    </row>
    <row r="508" customFormat="false" ht="15" hidden="false" customHeight="false" outlineLevel="0" collapsed="false">
      <c r="K508" s="20"/>
      <c r="L508" s="19"/>
      <c r="M508" s="19"/>
      <c r="N508" s="37"/>
      <c r="O508" s="18" t="str">
        <f aca="false">IF(N508="","",IFERROR(INDEX($B$6:$B$105,MATCH(N508,$A$6:$A$105,0)),"Sai mã hàng"))</f>
        <v/>
      </c>
      <c r="P508" s="18" t="str">
        <f aca="false">IF(N508="","",IFERROR(INDEX($C$6:$C$105,MATCH(N508,$A$6:$A$105,0)),""))</f>
        <v/>
      </c>
      <c r="Q508" s="31"/>
      <c r="R508" s="31"/>
      <c r="S508" s="33" t="str">
        <f aca="false">IF(OR(Q508="",R508=""),"",Q508*R508)</f>
        <v/>
      </c>
      <c r="T508" s="19"/>
    </row>
    <row r="509" customFormat="false" ht="15" hidden="false" customHeight="false" outlineLevel="0" collapsed="false">
      <c r="K509" s="20"/>
      <c r="L509" s="19"/>
      <c r="M509" s="19"/>
      <c r="N509" s="37"/>
      <c r="O509" s="18" t="str">
        <f aca="false">IF(N509="","",IFERROR(INDEX($B$6:$B$105,MATCH(N509,$A$6:$A$105,0)),"Sai mã hàng"))</f>
        <v/>
      </c>
      <c r="P509" s="18" t="str">
        <f aca="false">IF(N509="","",IFERROR(INDEX($C$6:$C$105,MATCH(N509,$A$6:$A$105,0)),""))</f>
        <v/>
      </c>
      <c r="Q509" s="31"/>
      <c r="R509" s="31"/>
      <c r="S509" s="33" t="str">
        <f aca="false">IF(OR(Q509="",R509=""),"",Q509*R509)</f>
        <v/>
      </c>
      <c r="T509" s="19"/>
    </row>
    <row r="510" customFormat="false" ht="15" hidden="false" customHeight="false" outlineLevel="0" collapsed="false">
      <c r="K510" s="20"/>
      <c r="L510" s="19"/>
      <c r="M510" s="19"/>
      <c r="N510" s="37"/>
      <c r="O510" s="18" t="str">
        <f aca="false">IF(N510="","",IFERROR(INDEX($B$6:$B$105,MATCH(N510,$A$6:$A$105,0)),"Sai mã hàng"))</f>
        <v/>
      </c>
      <c r="P510" s="18" t="str">
        <f aca="false">IF(N510="","",IFERROR(INDEX($C$6:$C$105,MATCH(N510,$A$6:$A$105,0)),""))</f>
        <v/>
      </c>
      <c r="Q510" s="31"/>
      <c r="R510" s="31"/>
      <c r="S510" s="33" t="str">
        <f aca="false">IF(OR(Q510="",R510=""),"",Q510*R510)</f>
        <v/>
      </c>
      <c r="T510" s="19"/>
    </row>
    <row r="511" customFormat="false" ht="15" hidden="false" customHeight="false" outlineLevel="0" collapsed="false">
      <c r="K511" s="20"/>
      <c r="L511" s="19"/>
      <c r="M511" s="19"/>
      <c r="N511" s="37"/>
      <c r="O511" s="18" t="str">
        <f aca="false">IF(N511="","",IFERROR(INDEX($B$6:$B$105,MATCH(N511,$A$6:$A$105,0)),"Sai mã hàng"))</f>
        <v/>
      </c>
      <c r="P511" s="18" t="str">
        <f aca="false">IF(N511="","",IFERROR(INDEX($C$6:$C$105,MATCH(N511,$A$6:$A$105,0)),""))</f>
        <v/>
      </c>
      <c r="Q511" s="31"/>
      <c r="R511" s="31"/>
      <c r="S511" s="33" t="str">
        <f aca="false">IF(OR(Q511="",R511=""),"",Q511*R511)</f>
        <v/>
      </c>
      <c r="T511" s="19"/>
    </row>
    <row r="512" customFormat="false" ht="15" hidden="false" customHeight="false" outlineLevel="0" collapsed="false">
      <c r="K512" s="20"/>
      <c r="L512" s="19"/>
      <c r="M512" s="19"/>
      <c r="N512" s="37"/>
      <c r="O512" s="18" t="str">
        <f aca="false">IF(N512="","",IFERROR(INDEX($B$6:$B$105,MATCH(N512,$A$6:$A$105,0)),"Sai mã hàng"))</f>
        <v/>
      </c>
      <c r="P512" s="18" t="str">
        <f aca="false">IF(N512="","",IFERROR(INDEX($C$6:$C$105,MATCH(N512,$A$6:$A$105,0)),""))</f>
        <v/>
      </c>
      <c r="Q512" s="31"/>
      <c r="R512" s="31"/>
      <c r="S512" s="33" t="str">
        <f aca="false">IF(OR(Q512="",R512=""),"",Q512*R512)</f>
        <v/>
      </c>
      <c r="T512" s="19"/>
    </row>
    <row r="513" customFormat="false" ht="15" hidden="false" customHeight="false" outlineLevel="0" collapsed="false">
      <c r="K513" s="20"/>
      <c r="L513" s="19"/>
      <c r="M513" s="19"/>
      <c r="N513" s="37"/>
      <c r="O513" s="18" t="str">
        <f aca="false">IF(N513="","",IFERROR(INDEX($B$6:$B$105,MATCH(N513,$A$6:$A$105,0)),"Sai mã hàng"))</f>
        <v/>
      </c>
      <c r="P513" s="18" t="str">
        <f aca="false">IF(N513="","",IFERROR(INDEX($C$6:$C$105,MATCH(N513,$A$6:$A$105,0)),""))</f>
        <v/>
      </c>
      <c r="Q513" s="31"/>
      <c r="R513" s="31"/>
      <c r="S513" s="33" t="str">
        <f aca="false">IF(OR(Q513="",R513=""),"",Q513*R513)</f>
        <v/>
      </c>
      <c r="T513" s="19"/>
    </row>
    <row r="514" customFormat="false" ht="15" hidden="false" customHeight="false" outlineLevel="0" collapsed="false">
      <c r="K514" s="20"/>
      <c r="L514" s="19"/>
      <c r="M514" s="19"/>
      <c r="N514" s="37"/>
      <c r="O514" s="18" t="str">
        <f aca="false">IF(N514="","",IFERROR(INDEX($B$6:$B$105,MATCH(N514,$A$6:$A$105,0)),"Sai mã hàng"))</f>
        <v/>
      </c>
      <c r="P514" s="18" t="str">
        <f aca="false">IF(N514="","",IFERROR(INDEX($C$6:$C$105,MATCH(N514,$A$6:$A$105,0)),""))</f>
        <v/>
      </c>
      <c r="Q514" s="31"/>
      <c r="R514" s="31"/>
      <c r="S514" s="33" t="str">
        <f aca="false">IF(OR(Q514="",R514=""),"",Q514*R514)</f>
        <v/>
      </c>
      <c r="T514" s="19"/>
    </row>
    <row r="515" customFormat="false" ht="15" hidden="false" customHeight="false" outlineLevel="0" collapsed="false">
      <c r="K515" s="20"/>
      <c r="L515" s="19"/>
      <c r="M515" s="19"/>
      <c r="N515" s="37"/>
      <c r="O515" s="18" t="str">
        <f aca="false">IF(N515="","",IFERROR(INDEX($B$6:$B$105,MATCH(N515,$A$6:$A$105,0)),"Sai mã hàng"))</f>
        <v/>
      </c>
      <c r="P515" s="18" t="str">
        <f aca="false">IF(N515="","",IFERROR(INDEX($C$6:$C$105,MATCH(N515,$A$6:$A$105,0)),""))</f>
        <v/>
      </c>
      <c r="Q515" s="31"/>
      <c r="R515" s="31"/>
      <c r="S515" s="33" t="str">
        <f aca="false">IF(OR(Q515="",R515=""),"",Q515*R515)</f>
        <v/>
      </c>
      <c r="T515" s="19"/>
    </row>
    <row r="516" customFormat="false" ht="15" hidden="false" customHeight="false" outlineLevel="0" collapsed="false">
      <c r="K516" s="20"/>
      <c r="L516" s="19"/>
      <c r="M516" s="19"/>
      <c r="N516" s="37"/>
      <c r="O516" s="18" t="str">
        <f aca="false">IF(N516="","",IFERROR(INDEX($B$6:$B$105,MATCH(N516,$A$6:$A$105,0)),"Sai mã hàng"))</f>
        <v/>
      </c>
      <c r="P516" s="18" t="str">
        <f aca="false">IF(N516="","",IFERROR(INDEX($C$6:$C$105,MATCH(N516,$A$6:$A$105,0)),""))</f>
        <v/>
      </c>
      <c r="Q516" s="31"/>
      <c r="R516" s="31"/>
      <c r="S516" s="33" t="str">
        <f aca="false">IF(OR(Q516="",R516=""),"",Q516*R516)</f>
        <v/>
      </c>
      <c r="T516" s="19"/>
    </row>
    <row r="517" customFormat="false" ht="15" hidden="false" customHeight="false" outlineLevel="0" collapsed="false">
      <c r="K517" s="20"/>
      <c r="L517" s="19"/>
      <c r="M517" s="19"/>
      <c r="N517" s="37"/>
      <c r="O517" s="18" t="str">
        <f aca="false">IF(N517="","",IFERROR(INDEX($B$6:$B$105,MATCH(N517,$A$6:$A$105,0)),"Sai mã hàng"))</f>
        <v/>
      </c>
      <c r="P517" s="18" t="str">
        <f aca="false">IF(N517="","",IFERROR(INDEX($C$6:$C$105,MATCH(N517,$A$6:$A$105,0)),""))</f>
        <v/>
      </c>
      <c r="Q517" s="31"/>
      <c r="R517" s="31"/>
      <c r="S517" s="33" t="str">
        <f aca="false">IF(OR(Q517="",R517=""),"",Q517*R517)</f>
        <v/>
      </c>
      <c r="T517" s="19"/>
    </row>
    <row r="518" customFormat="false" ht="15" hidden="false" customHeight="false" outlineLevel="0" collapsed="false">
      <c r="K518" s="20"/>
      <c r="L518" s="19"/>
      <c r="M518" s="19"/>
      <c r="N518" s="37"/>
      <c r="O518" s="18" t="str">
        <f aca="false">IF(N518="","",IFERROR(INDEX($B$6:$B$105,MATCH(N518,$A$6:$A$105,0)),"Sai mã hàng"))</f>
        <v/>
      </c>
      <c r="P518" s="18" t="str">
        <f aca="false">IF(N518="","",IFERROR(INDEX($C$6:$C$105,MATCH(N518,$A$6:$A$105,0)),""))</f>
        <v/>
      </c>
      <c r="Q518" s="31"/>
      <c r="R518" s="31"/>
      <c r="S518" s="33" t="str">
        <f aca="false">IF(OR(Q518="",R518=""),"",Q518*R518)</f>
        <v/>
      </c>
      <c r="T518" s="19"/>
    </row>
    <row r="519" customFormat="false" ht="15" hidden="false" customHeight="false" outlineLevel="0" collapsed="false">
      <c r="K519" s="20"/>
      <c r="L519" s="19"/>
      <c r="M519" s="19"/>
      <c r="N519" s="37"/>
      <c r="O519" s="18" t="str">
        <f aca="false">IF(N519="","",IFERROR(INDEX($B$6:$B$105,MATCH(N519,$A$6:$A$105,0)),"Sai mã hàng"))</f>
        <v/>
      </c>
      <c r="P519" s="18" t="str">
        <f aca="false">IF(N519="","",IFERROR(INDEX($C$6:$C$105,MATCH(N519,$A$6:$A$105,0)),""))</f>
        <v/>
      </c>
      <c r="Q519" s="31"/>
      <c r="R519" s="31"/>
      <c r="S519" s="33" t="str">
        <f aca="false">IF(OR(Q519="",R519=""),"",Q519*R519)</f>
        <v/>
      </c>
      <c r="T519" s="19"/>
    </row>
    <row r="520" customFormat="false" ht="15" hidden="false" customHeight="false" outlineLevel="0" collapsed="false">
      <c r="K520" s="20"/>
      <c r="L520" s="19"/>
      <c r="M520" s="19"/>
      <c r="N520" s="37"/>
      <c r="O520" s="18" t="str">
        <f aca="false">IF(N520="","",IFERROR(INDEX($B$6:$B$105,MATCH(N520,$A$6:$A$105,0)),"Sai mã hàng"))</f>
        <v/>
      </c>
      <c r="P520" s="18" t="str">
        <f aca="false">IF(N520="","",IFERROR(INDEX($C$6:$C$105,MATCH(N520,$A$6:$A$105,0)),""))</f>
        <v/>
      </c>
      <c r="Q520" s="31"/>
      <c r="R520" s="31"/>
      <c r="S520" s="33" t="str">
        <f aca="false">IF(OR(Q520="",R520=""),"",Q520*R520)</f>
        <v/>
      </c>
      <c r="T520" s="19"/>
    </row>
    <row r="521" customFormat="false" ht="15" hidden="false" customHeight="false" outlineLevel="0" collapsed="false">
      <c r="K521" s="20"/>
      <c r="L521" s="19"/>
      <c r="M521" s="19"/>
      <c r="N521" s="37"/>
      <c r="O521" s="18" t="str">
        <f aca="false">IF(N521="","",IFERROR(INDEX($B$6:$B$105,MATCH(N521,$A$6:$A$105,0)),"Sai mã hàng"))</f>
        <v/>
      </c>
      <c r="P521" s="18" t="str">
        <f aca="false">IF(N521="","",IFERROR(INDEX($C$6:$C$105,MATCH(N521,$A$6:$A$105,0)),""))</f>
        <v/>
      </c>
      <c r="Q521" s="31"/>
      <c r="R521" s="31"/>
      <c r="S521" s="33" t="str">
        <f aca="false">IF(OR(Q521="",R521=""),"",Q521*R521)</f>
        <v/>
      </c>
      <c r="T521" s="19"/>
    </row>
    <row r="522" customFormat="false" ht="15" hidden="false" customHeight="false" outlineLevel="0" collapsed="false">
      <c r="K522" s="20"/>
      <c r="L522" s="19"/>
      <c r="M522" s="19"/>
      <c r="N522" s="37"/>
      <c r="O522" s="18" t="str">
        <f aca="false">IF(N522="","",IFERROR(INDEX($B$6:$B$105,MATCH(N522,$A$6:$A$105,0)),"Sai mã hàng"))</f>
        <v/>
      </c>
      <c r="P522" s="18" t="str">
        <f aca="false">IF(N522="","",IFERROR(INDEX($C$6:$C$105,MATCH(N522,$A$6:$A$105,0)),""))</f>
        <v/>
      </c>
      <c r="Q522" s="31"/>
      <c r="R522" s="31"/>
      <c r="S522" s="33" t="str">
        <f aca="false">IF(OR(Q522="",R522=""),"",Q522*R522)</f>
        <v/>
      </c>
      <c r="T522" s="19"/>
    </row>
    <row r="523" customFormat="false" ht="15" hidden="false" customHeight="false" outlineLevel="0" collapsed="false">
      <c r="K523" s="20"/>
      <c r="L523" s="19"/>
      <c r="M523" s="19"/>
      <c r="N523" s="37"/>
      <c r="O523" s="18" t="str">
        <f aca="false">IF(N523="","",IFERROR(INDEX($B$6:$B$105,MATCH(N523,$A$6:$A$105,0)),"Sai mã hàng"))</f>
        <v/>
      </c>
      <c r="P523" s="18" t="str">
        <f aca="false">IF(N523="","",IFERROR(INDEX($C$6:$C$105,MATCH(N523,$A$6:$A$105,0)),""))</f>
        <v/>
      </c>
      <c r="Q523" s="31"/>
      <c r="R523" s="31"/>
      <c r="S523" s="33" t="str">
        <f aca="false">IF(OR(Q523="",R523=""),"",Q523*R523)</f>
        <v/>
      </c>
      <c r="T523" s="19"/>
    </row>
    <row r="524" customFormat="false" ht="15" hidden="false" customHeight="false" outlineLevel="0" collapsed="false">
      <c r="K524" s="20"/>
      <c r="L524" s="19"/>
      <c r="M524" s="19"/>
      <c r="N524" s="37"/>
      <c r="O524" s="18" t="str">
        <f aca="false">IF(N524="","",IFERROR(INDEX($B$6:$B$105,MATCH(N524,$A$6:$A$105,0)),"Sai mã hàng"))</f>
        <v/>
      </c>
      <c r="P524" s="18" t="str">
        <f aca="false">IF(N524="","",IFERROR(INDEX($C$6:$C$105,MATCH(N524,$A$6:$A$105,0)),""))</f>
        <v/>
      </c>
      <c r="Q524" s="31"/>
      <c r="R524" s="31"/>
      <c r="S524" s="33" t="str">
        <f aca="false">IF(OR(Q524="",R524=""),"",Q524*R524)</f>
        <v/>
      </c>
      <c r="T524" s="19"/>
    </row>
    <row r="525" customFormat="false" ht="15" hidden="false" customHeight="false" outlineLevel="0" collapsed="false">
      <c r="K525" s="20"/>
      <c r="L525" s="19"/>
      <c r="M525" s="19"/>
      <c r="N525" s="37"/>
      <c r="O525" s="18" t="str">
        <f aca="false">IF(N525="","",IFERROR(INDEX($B$6:$B$105,MATCH(N525,$A$6:$A$105,0)),"Sai mã hàng"))</f>
        <v/>
      </c>
      <c r="P525" s="18" t="str">
        <f aca="false">IF(N525="","",IFERROR(INDEX($C$6:$C$105,MATCH(N525,$A$6:$A$105,0)),""))</f>
        <v/>
      </c>
      <c r="Q525" s="31"/>
      <c r="R525" s="31"/>
      <c r="S525" s="33" t="str">
        <f aca="false">IF(OR(Q525="",R525=""),"",Q525*R525)</f>
        <v/>
      </c>
      <c r="T525" s="19"/>
    </row>
    <row r="526" customFormat="false" ht="15" hidden="false" customHeight="false" outlineLevel="0" collapsed="false">
      <c r="K526" s="20"/>
      <c r="L526" s="19"/>
      <c r="M526" s="19"/>
      <c r="N526" s="37"/>
      <c r="O526" s="18" t="str">
        <f aca="false">IF(N526="","",IFERROR(INDEX($B$6:$B$105,MATCH(N526,$A$6:$A$105,0)),"Sai mã hàng"))</f>
        <v/>
      </c>
      <c r="P526" s="18" t="str">
        <f aca="false">IF(N526="","",IFERROR(INDEX($C$6:$C$105,MATCH(N526,$A$6:$A$105,0)),""))</f>
        <v/>
      </c>
      <c r="Q526" s="31"/>
      <c r="R526" s="31"/>
      <c r="S526" s="33" t="str">
        <f aca="false">IF(OR(Q526="",R526=""),"",Q526*R526)</f>
        <v/>
      </c>
      <c r="T526" s="19"/>
    </row>
    <row r="527" customFormat="false" ht="15" hidden="false" customHeight="false" outlineLevel="0" collapsed="false">
      <c r="K527" s="20"/>
      <c r="L527" s="19"/>
      <c r="M527" s="19"/>
      <c r="N527" s="37"/>
      <c r="O527" s="18" t="str">
        <f aca="false">IF(N527="","",IFERROR(INDEX($B$6:$B$105,MATCH(N527,$A$6:$A$105,0)),"Sai mã hàng"))</f>
        <v/>
      </c>
      <c r="P527" s="18" t="str">
        <f aca="false">IF(N527="","",IFERROR(INDEX($C$6:$C$105,MATCH(N527,$A$6:$A$105,0)),""))</f>
        <v/>
      </c>
      <c r="Q527" s="31"/>
      <c r="R527" s="31"/>
      <c r="S527" s="33" t="str">
        <f aca="false">IF(OR(Q527="",R527=""),"",Q527*R527)</f>
        <v/>
      </c>
      <c r="T527" s="19"/>
    </row>
    <row r="528" customFormat="false" ht="15" hidden="false" customHeight="false" outlineLevel="0" collapsed="false">
      <c r="K528" s="20"/>
      <c r="L528" s="19"/>
      <c r="M528" s="19"/>
      <c r="N528" s="37"/>
      <c r="O528" s="18" t="str">
        <f aca="false">IF(N528="","",IFERROR(INDEX($B$6:$B$105,MATCH(N528,$A$6:$A$105,0)),"Sai mã hàng"))</f>
        <v/>
      </c>
      <c r="P528" s="18" t="str">
        <f aca="false">IF(N528="","",IFERROR(INDEX($C$6:$C$105,MATCH(N528,$A$6:$A$105,0)),""))</f>
        <v/>
      </c>
      <c r="Q528" s="31"/>
      <c r="R528" s="31"/>
      <c r="S528" s="33" t="str">
        <f aca="false">IF(OR(Q528="",R528=""),"",Q528*R528)</f>
        <v/>
      </c>
      <c r="T528" s="19"/>
    </row>
    <row r="529" customFormat="false" ht="15" hidden="false" customHeight="false" outlineLevel="0" collapsed="false">
      <c r="K529" s="20"/>
      <c r="L529" s="19"/>
      <c r="M529" s="19"/>
      <c r="N529" s="37"/>
      <c r="O529" s="18" t="str">
        <f aca="false">IF(N529="","",IFERROR(INDEX($B$6:$B$105,MATCH(N529,$A$6:$A$105,0)),"Sai mã hàng"))</f>
        <v/>
      </c>
      <c r="P529" s="18" t="str">
        <f aca="false">IF(N529="","",IFERROR(INDEX($C$6:$C$105,MATCH(N529,$A$6:$A$105,0)),""))</f>
        <v/>
      </c>
      <c r="Q529" s="31"/>
      <c r="R529" s="31"/>
      <c r="S529" s="33" t="str">
        <f aca="false">IF(OR(Q529="",R529=""),"",Q529*R529)</f>
        <v/>
      </c>
      <c r="T529" s="19"/>
    </row>
    <row r="530" customFormat="false" ht="15" hidden="false" customHeight="false" outlineLevel="0" collapsed="false">
      <c r="K530" s="20"/>
      <c r="L530" s="19"/>
      <c r="M530" s="19"/>
      <c r="N530" s="37"/>
      <c r="O530" s="18" t="str">
        <f aca="false">IF(N530="","",IFERROR(INDEX($B$6:$B$105,MATCH(N530,$A$6:$A$105,0)),"Sai mã hàng"))</f>
        <v/>
      </c>
      <c r="P530" s="18" t="str">
        <f aca="false">IF(N530="","",IFERROR(INDEX($C$6:$C$105,MATCH(N530,$A$6:$A$105,0)),""))</f>
        <v/>
      </c>
      <c r="Q530" s="31"/>
      <c r="R530" s="31"/>
      <c r="S530" s="33" t="str">
        <f aca="false">IF(OR(Q530="",R530=""),"",Q530*R530)</f>
        <v/>
      </c>
      <c r="T530" s="19"/>
    </row>
    <row r="531" customFormat="false" ht="15" hidden="false" customHeight="false" outlineLevel="0" collapsed="false">
      <c r="K531" s="20"/>
      <c r="L531" s="19"/>
      <c r="M531" s="19"/>
      <c r="N531" s="37"/>
      <c r="O531" s="18" t="str">
        <f aca="false">IF(N531="","",IFERROR(INDEX($B$6:$B$105,MATCH(N531,$A$6:$A$105,0)),"Sai mã hàng"))</f>
        <v/>
      </c>
      <c r="P531" s="18" t="str">
        <f aca="false">IF(N531="","",IFERROR(INDEX($C$6:$C$105,MATCH(N531,$A$6:$A$105,0)),""))</f>
        <v/>
      </c>
      <c r="Q531" s="31"/>
      <c r="R531" s="31"/>
      <c r="S531" s="33" t="str">
        <f aca="false">IF(OR(Q531="",R531=""),"",Q531*R531)</f>
        <v/>
      </c>
      <c r="T531" s="19"/>
    </row>
    <row r="532" customFormat="false" ht="15" hidden="false" customHeight="false" outlineLevel="0" collapsed="false">
      <c r="K532" s="20"/>
      <c r="L532" s="19"/>
      <c r="M532" s="19"/>
      <c r="N532" s="37"/>
      <c r="O532" s="18" t="str">
        <f aca="false">IF(N532="","",IFERROR(INDEX($B$6:$B$105,MATCH(N532,$A$6:$A$105,0)),"Sai mã hàng"))</f>
        <v/>
      </c>
      <c r="P532" s="18" t="str">
        <f aca="false">IF(N532="","",IFERROR(INDEX($C$6:$C$105,MATCH(N532,$A$6:$A$105,0)),""))</f>
        <v/>
      </c>
      <c r="Q532" s="31"/>
      <c r="R532" s="31"/>
      <c r="S532" s="33" t="str">
        <f aca="false">IF(OR(Q532="",R532=""),"",Q532*R532)</f>
        <v/>
      </c>
      <c r="T532" s="19"/>
    </row>
    <row r="533" customFormat="false" ht="15" hidden="false" customHeight="false" outlineLevel="0" collapsed="false">
      <c r="K533" s="20"/>
      <c r="L533" s="19"/>
      <c r="M533" s="19"/>
      <c r="N533" s="37"/>
      <c r="O533" s="18" t="str">
        <f aca="false">IF(N533="","",IFERROR(INDEX($B$6:$B$105,MATCH(N533,$A$6:$A$105,0)),"Sai mã hàng"))</f>
        <v/>
      </c>
      <c r="P533" s="18" t="str">
        <f aca="false">IF(N533="","",IFERROR(INDEX($C$6:$C$105,MATCH(N533,$A$6:$A$105,0)),""))</f>
        <v/>
      </c>
      <c r="Q533" s="31"/>
      <c r="R533" s="31"/>
      <c r="S533" s="33" t="str">
        <f aca="false">IF(OR(Q533="",R533=""),"",Q533*R533)</f>
        <v/>
      </c>
      <c r="T533" s="19"/>
    </row>
    <row r="534" customFormat="false" ht="15" hidden="false" customHeight="false" outlineLevel="0" collapsed="false">
      <c r="K534" s="20"/>
      <c r="L534" s="19"/>
      <c r="M534" s="19"/>
      <c r="N534" s="37"/>
      <c r="O534" s="18" t="str">
        <f aca="false">IF(N534="","",IFERROR(INDEX($B$6:$B$105,MATCH(N534,$A$6:$A$105,0)),"Sai mã hàng"))</f>
        <v/>
      </c>
      <c r="P534" s="18" t="str">
        <f aca="false">IF(N534="","",IFERROR(INDEX($C$6:$C$105,MATCH(N534,$A$6:$A$105,0)),""))</f>
        <v/>
      </c>
      <c r="Q534" s="31"/>
      <c r="R534" s="31"/>
      <c r="S534" s="33" t="str">
        <f aca="false">IF(OR(Q534="",R534=""),"",Q534*R534)</f>
        <v/>
      </c>
      <c r="T534" s="19"/>
    </row>
    <row r="535" customFormat="false" ht="15" hidden="false" customHeight="false" outlineLevel="0" collapsed="false">
      <c r="K535" s="20"/>
      <c r="L535" s="19"/>
      <c r="M535" s="19"/>
      <c r="N535" s="37"/>
      <c r="O535" s="18" t="str">
        <f aca="false">IF(N535="","",IFERROR(INDEX($B$6:$B$105,MATCH(N535,$A$6:$A$105,0)),"Sai mã hàng"))</f>
        <v/>
      </c>
      <c r="P535" s="18" t="str">
        <f aca="false">IF(N535="","",IFERROR(INDEX($C$6:$C$105,MATCH(N535,$A$6:$A$105,0)),""))</f>
        <v/>
      </c>
      <c r="Q535" s="31"/>
      <c r="R535" s="31"/>
      <c r="S535" s="33" t="str">
        <f aca="false">IF(OR(Q535="",R535=""),"",Q535*R535)</f>
        <v/>
      </c>
      <c r="T535" s="19"/>
    </row>
    <row r="536" customFormat="false" ht="15" hidden="false" customHeight="false" outlineLevel="0" collapsed="false">
      <c r="K536" s="20"/>
      <c r="L536" s="19"/>
      <c r="M536" s="19"/>
      <c r="N536" s="37"/>
      <c r="O536" s="18" t="str">
        <f aca="false">IF(N536="","",IFERROR(INDEX($B$6:$B$105,MATCH(N536,$A$6:$A$105,0)),"Sai mã hàng"))</f>
        <v/>
      </c>
      <c r="P536" s="18" t="str">
        <f aca="false">IF(N536="","",IFERROR(INDEX($C$6:$C$105,MATCH(N536,$A$6:$A$105,0)),""))</f>
        <v/>
      </c>
      <c r="Q536" s="31"/>
      <c r="R536" s="31"/>
      <c r="S536" s="33" t="str">
        <f aca="false">IF(OR(Q536="",R536=""),"",Q536*R536)</f>
        <v/>
      </c>
      <c r="T536" s="19"/>
    </row>
    <row r="537" customFormat="false" ht="15" hidden="false" customHeight="false" outlineLevel="0" collapsed="false">
      <c r="K537" s="20"/>
      <c r="L537" s="19"/>
      <c r="M537" s="19"/>
      <c r="N537" s="37"/>
      <c r="O537" s="18" t="str">
        <f aca="false">IF(N537="","",IFERROR(INDEX($B$6:$B$105,MATCH(N537,$A$6:$A$105,0)),"Sai mã hàng"))</f>
        <v/>
      </c>
      <c r="P537" s="18" t="str">
        <f aca="false">IF(N537="","",IFERROR(INDEX($C$6:$C$105,MATCH(N537,$A$6:$A$105,0)),""))</f>
        <v/>
      </c>
      <c r="Q537" s="31"/>
      <c r="R537" s="31"/>
      <c r="S537" s="33" t="str">
        <f aca="false">IF(OR(Q537="",R537=""),"",Q537*R537)</f>
        <v/>
      </c>
      <c r="T537" s="19"/>
    </row>
    <row r="538" customFormat="false" ht="15" hidden="false" customHeight="false" outlineLevel="0" collapsed="false">
      <c r="K538" s="20"/>
      <c r="L538" s="19"/>
      <c r="M538" s="19"/>
      <c r="N538" s="37"/>
      <c r="O538" s="18" t="str">
        <f aca="false">IF(N538="","",IFERROR(INDEX($B$6:$B$105,MATCH(N538,$A$6:$A$105,0)),"Sai mã hàng"))</f>
        <v/>
      </c>
      <c r="P538" s="18" t="str">
        <f aca="false">IF(N538="","",IFERROR(INDEX($C$6:$C$105,MATCH(N538,$A$6:$A$105,0)),""))</f>
        <v/>
      </c>
      <c r="Q538" s="31"/>
      <c r="R538" s="31"/>
      <c r="S538" s="33" t="str">
        <f aca="false">IF(OR(Q538="",R538=""),"",Q538*R538)</f>
        <v/>
      </c>
      <c r="T538" s="19"/>
    </row>
    <row r="539" customFormat="false" ht="15" hidden="false" customHeight="false" outlineLevel="0" collapsed="false">
      <c r="K539" s="20"/>
      <c r="L539" s="19"/>
      <c r="M539" s="19"/>
      <c r="N539" s="37"/>
      <c r="O539" s="18" t="str">
        <f aca="false">IF(N539="","",IFERROR(INDEX($B$6:$B$105,MATCH(N539,$A$6:$A$105,0)),"Sai mã hàng"))</f>
        <v/>
      </c>
      <c r="P539" s="18" t="str">
        <f aca="false">IF(N539="","",IFERROR(INDEX($C$6:$C$105,MATCH(N539,$A$6:$A$105,0)),""))</f>
        <v/>
      </c>
      <c r="Q539" s="31"/>
      <c r="R539" s="31"/>
      <c r="S539" s="33" t="str">
        <f aca="false">IF(OR(Q539="",R539=""),"",Q539*R539)</f>
        <v/>
      </c>
      <c r="T539" s="19"/>
    </row>
    <row r="540" customFormat="false" ht="15" hidden="false" customHeight="false" outlineLevel="0" collapsed="false">
      <c r="K540" s="20"/>
      <c r="L540" s="19"/>
      <c r="M540" s="19"/>
      <c r="N540" s="37"/>
      <c r="O540" s="18" t="str">
        <f aca="false">IF(N540="","",IFERROR(INDEX($B$6:$B$105,MATCH(N540,$A$6:$A$105,0)),"Sai mã hàng"))</f>
        <v/>
      </c>
      <c r="P540" s="18" t="str">
        <f aca="false">IF(N540="","",IFERROR(INDEX($C$6:$C$105,MATCH(N540,$A$6:$A$105,0)),""))</f>
        <v/>
      </c>
      <c r="Q540" s="31"/>
      <c r="R540" s="31"/>
      <c r="S540" s="33" t="str">
        <f aca="false">IF(OR(Q540="",R540=""),"",Q540*R540)</f>
        <v/>
      </c>
      <c r="T540" s="19"/>
    </row>
    <row r="541" customFormat="false" ht="15" hidden="false" customHeight="false" outlineLevel="0" collapsed="false">
      <c r="K541" s="20"/>
      <c r="L541" s="19"/>
      <c r="M541" s="19"/>
      <c r="N541" s="37"/>
      <c r="O541" s="18" t="str">
        <f aca="false">IF(N541="","",IFERROR(INDEX($B$6:$B$105,MATCH(N541,$A$6:$A$105,0)),"Sai mã hàng"))</f>
        <v/>
      </c>
      <c r="P541" s="18" t="str">
        <f aca="false">IF(N541="","",IFERROR(INDEX($C$6:$C$105,MATCH(N541,$A$6:$A$105,0)),""))</f>
        <v/>
      </c>
      <c r="Q541" s="31"/>
      <c r="R541" s="31"/>
      <c r="S541" s="33" t="str">
        <f aca="false">IF(OR(Q541="",R541=""),"",Q541*R541)</f>
        <v/>
      </c>
      <c r="T541" s="19"/>
    </row>
    <row r="542" customFormat="false" ht="15" hidden="false" customHeight="false" outlineLevel="0" collapsed="false">
      <c r="K542" s="20"/>
      <c r="L542" s="19"/>
      <c r="M542" s="19"/>
      <c r="N542" s="37"/>
      <c r="O542" s="18" t="str">
        <f aca="false">IF(N542="","",IFERROR(INDEX($B$6:$B$105,MATCH(N542,$A$6:$A$105,0)),"Sai mã hàng"))</f>
        <v/>
      </c>
      <c r="P542" s="18" t="str">
        <f aca="false">IF(N542="","",IFERROR(INDEX($C$6:$C$105,MATCH(N542,$A$6:$A$105,0)),""))</f>
        <v/>
      </c>
      <c r="Q542" s="31"/>
      <c r="R542" s="31"/>
      <c r="S542" s="33" t="str">
        <f aca="false">IF(OR(Q542="",R542=""),"",Q542*R542)</f>
        <v/>
      </c>
      <c r="T542" s="19"/>
    </row>
    <row r="543" customFormat="false" ht="15" hidden="false" customHeight="false" outlineLevel="0" collapsed="false">
      <c r="K543" s="20"/>
      <c r="L543" s="19"/>
      <c r="M543" s="19"/>
      <c r="N543" s="37"/>
      <c r="O543" s="18" t="str">
        <f aca="false">IF(N543="","",IFERROR(INDEX($B$6:$B$105,MATCH(N543,$A$6:$A$105,0)),"Sai mã hàng"))</f>
        <v/>
      </c>
      <c r="P543" s="18" t="str">
        <f aca="false">IF(N543="","",IFERROR(INDEX($C$6:$C$105,MATCH(N543,$A$6:$A$105,0)),""))</f>
        <v/>
      </c>
      <c r="Q543" s="31"/>
      <c r="R543" s="31"/>
      <c r="S543" s="33" t="str">
        <f aca="false">IF(OR(Q543="",R543=""),"",Q543*R543)</f>
        <v/>
      </c>
      <c r="T543" s="19"/>
    </row>
    <row r="544" customFormat="false" ht="15" hidden="false" customHeight="false" outlineLevel="0" collapsed="false">
      <c r="K544" s="20"/>
      <c r="L544" s="19"/>
      <c r="M544" s="19"/>
      <c r="N544" s="37"/>
      <c r="O544" s="18" t="str">
        <f aca="false">IF(N544="","",IFERROR(INDEX($B$6:$B$105,MATCH(N544,$A$6:$A$105,0)),"Sai mã hàng"))</f>
        <v/>
      </c>
      <c r="P544" s="18" t="str">
        <f aca="false">IF(N544="","",IFERROR(INDEX($C$6:$C$105,MATCH(N544,$A$6:$A$105,0)),""))</f>
        <v/>
      </c>
      <c r="Q544" s="31"/>
      <c r="R544" s="31"/>
      <c r="S544" s="33" t="str">
        <f aca="false">IF(OR(Q544="",R544=""),"",Q544*R544)</f>
        <v/>
      </c>
      <c r="T544" s="19"/>
    </row>
    <row r="545" customFormat="false" ht="15" hidden="false" customHeight="false" outlineLevel="0" collapsed="false">
      <c r="K545" s="20"/>
      <c r="L545" s="19"/>
      <c r="M545" s="19"/>
      <c r="N545" s="37"/>
      <c r="O545" s="18" t="str">
        <f aca="false">IF(N545="","",IFERROR(INDEX($B$6:$B$105,MATCH(N545,$A$6:$A$105,0)),"Sai mã hàng"))</f>
        <v/>
      </c>
      <c r="P545" s="18" t="str">
        <f aca="false">IF(N545="","",IFERROR(INDEX($C$6:$C$105,MATCH(N545,$A$6:$A$105,0)),""))</f>
        <v/>
      </c>
      <c r="Q545" s="31"/>
      <c r="R545" s="31"/>
      <c r="S545" s="33" t="str">
        <f aca="false">IF(OR(Q545="",R545=""),"",Q545*R545)</f>
        <v/>
      </c>
      <c r="T545" s="19"/>
    </row>
    <row r="546" customFormat="false" ht="15" hidden="false" customHeight="false" outlineLevel="0" collapsed="false">
      <c r="K546" s="20"/>
      <c r="L546" s="19"/>
      <c r="M546" s="19"/>
      <c r="N546" s="37"/>
      <c r="O546" s="18" t="str">
        <f aca="false">IF(N546="","",IFERROR(INDEX($B$6:$B$105,MATCH(N546,$A$6:$A$105,0)),"Sai mã hàng"))</f>
        <v/>
      </c>
      <c r="P546" s="18" t="str">
        <f aca="false">IF(N546="","",IFERROR(INDEX($C$6:$C$105,MATCH(N546,$A$6:$A$105,0)),""))</f>
        <v/>
      </c>
      <c r="Q546" s="31"/>
      <c r="R546" s="31"/>
      <c r="S546" s="33" t="str">
        <f aca="false">IF(OR(Q546="",R546=""),"",Q546*R546)</f>
        <v/>
      </c>
      <c r="T546" s="19"/>
    </row>
    <row r="547" customFormat="false" ht="15" hidden="false" customHeight="false" outlineLevel="0" collapsed="false">
      <c r="K547" s="20"/>
      <c r="L547" s="19"/>
      <c r="M547" s="19"/>
      <c r="N547" s="37"/>
      <c r="O547" s="18" t="str">
        <f aca="false">IF(N547="","",IFERROR(INDEX($B$6:$B$105,MATCH(N547,$A$6:$A$105,0)),"Sai mã hàng"))</f>
        <v/>
      </c>
      <c r="P547" s="18" t="str">
        <f aca="false">IF(N547="","",IFERROR(INDEX($C$6:$C$105,MATCH(N547,$A$6:$A$105,0)),""))</f>
        <v/>
      </c>
      <c r="Q547" s="31"/>
      <c r="R547" s="31"/>
      <c r="S547" s="33" t="str">
        <f aca="false">IF(OR(Q547="",R547=""),"",Q547*R547)</f>
        <v/>
      </c>
      <c r="T547" s="19"/>
    </row>
    <row r="548" customFormat="false" ht="15" hidden="false" customHeight="false" outlineLevel="0" collapsed="false">
      <c r="K548" s="20"/>
      <c r="L548" s="19"/>
      <c r="M548" s="19"/>
      <c r="N548" s="37"/>
      <c r="O548" s="18" t="str">
        <f aca="false">IF(N548="","",IFERROR(INDEX($B$6:$B$105,MATCH(N548,$A$6:$A$105,0)),"Sai mã hàng"))</f>
        <v/>
      </c>
      <c r="P548" s="18" t="str">
        <f aca="false">IF(N548="","",IFERROR(INDEX($C$6:$C$105,MATCH(N548,$A$6:$A$105,0)),""))</f>
        <v/>
      </c>
      <c r="Q548" s="31"/>
      <c r="R548" s="31"/>
      <c r="S548" s="33" t="str">
        <f aca="false">IF(OR(Q548="",R548=""),"",Q548*R548)</f>
        <v/>
      </c>
      <c r="T548" s="19"/>
    </row>
    <row r="549" customFormat="false" ht="15" hidden="false" customHeight="false" outlineLevel="0" collapsed="false">
      <c r="K549" s="20"/>
      <c r="L549" s="19"/>
      <c r="M549" s="19"/>
      <c r="N549" s="37"/>
      <c r="O549" s="18" t="str">
        <f aca="false">IF(N549="","",IFERROR(INDEX($B$6:$B$105,MATCH(N549,$A$6:$A$105,0)),"Sai mã hàng"))</f>
        <v/>
      </c>
      <c r="P549" s="18" t="str">
        <f aca="false">IF(N549="","",IFERROR(INDEX($C$6:$C$105,MATCH(N549,$A$6:$A$105,0)),""))</f>
        <v/>
      </c>
      <c r="Q549" s="31"/>
      <c r="R549" s="31"/>
      <c r="S549" s="33" t="str">
        <f aca="false">IF(OR(Q549="",R549=""),"",Q549*R549)</f>
        <v/>
      </c>
      <c r="T549" s="19"/>
    </row>
    <row r="550" customFormat="false" ht="15" hidden="false" customHeight="false" outlineLevel="0" collapsed="false">
      <c r="K550" s="20"/>
      <c r="L550" s="19"/>
      <c r="M550" s="19"/>
      <c r="N550" s="37"/>
      <c r="O550" s="18" t="str">
        <f aca="false">IF(N550="","",IFERROR(INDEX($B$6:$B$105,MATCH(N550,$A$6:$A$105,0)),"Sai mã hàng"))</f>
        <v/>
      </c>
      <c r="P550" s="18" t="str">
        <f aca="false">IF(N550="","",IFERROR(INDEX($C$6:$C$105,MATCH(N550,$A$6:$A$105,0)),""))</f>
        <v/>
      </c>
      <c r="Q550" s="31"/>
      <c r="R550" s="31"/>
      <c r="S550" s="33" t="str">
        <f aca="false">IF(OR(Q550="",R550=""),"",Q550*R550)</f>
        <v/>
      </c>
      <c r="T550" s="19"/>
    </row>
    <row r="551" customFormat="false" ht="15" hidden="false" customHeight="false" outlineLevel="0" collapsed="false">
      <c r="K551" s="20"/>
      <c r="L551" s="19"/>
      <c r="M551" s="19"/>
      <c r="N551" s="37"/>
      <c r="O551" s="18" t="str">
        <f aca="false">IF(N551="","",IFERROR(INDEX($B$6:$B$105,MATCH(N551,$A$6:$A$105,0)),"Sai mã hàng"))</f>
        <v/>
      </c>
      <c r="P551" s="18" t="str">
        <f aca="false">IF(N551="","",IFERROR(INDEX($C$6:$C$105,MATCH(N551,$A$6:$A$105,0)),""))</f>
        <v/>
      </c>
      <c r="Q551" s="31"/>
      <c r="R551" s="31"/>
      <c r="S551" s="33" t="str">
        <f aca="false">IF(OR(Q551="",R551=""),"",Q551*R551)</f>
        <v/>
      </c>
      <c r="T551" s="19"/>
    </row>
    <row r="552" customFormat="false" ht="15" hidden="false" customHeight="false" outlineLevel="0" collapsed="false">
      <c r="K552" s="20"/>
      <c r="L552" s="19"/>
      <c r="M552" s="19"/>
      <c r="N552" s="37"/>
      <c r="O552" s="18" t="str">
        <f aca="false">IF(N552="","",IFERROR(INDEX($B$6:$B$105,MATCH(N552,$A$6:$A$105,0)),"Sai mã hàng"))</f>
        <v/>
      </c>
      <c r="P552" s="18" t="str">
        <f aca="false">IF(N552="","",IFERROR(INDEX($C$6:$C$105,MATCH(N552,$A$6:$A$105,0)),""))</f>
        <v/>
      </c>
      <c r="Q552" s="31"/>
      <c r="R552" s="31"/>
      <c r="S552" s="33" t="str">
        <f aca="false">IF(OR(Q552="",R552=""),"",Q552*R552)</f>
        <v/>
      </c>
      <c r="T552" s="19"/>
    </row>
    <row r="553" customFormat="false" ht="15" hidden="false" customHeight="false" outlineLevel="0" collapsed="false">
      <c r="K553" s="20"/>
      <c r="L553" s="19"/>
      <c r="M553" s="19"/>
      <c r="N553" s="37"/>
      <c r="O553" s="18" t="str">
        <f aca="false">IF(N553="","",IFERROR(INDEX($B$6:$B$105,MATCH(N553,$A$6:$A$105,0)),"Sai mã hàng"))</f>
        <v/>
      </c>
      <c r="P553" s="18" t="str">
        <f aca="false">IF(N553="","",IFERROR(INDEX($C$6:$C$105,MATCH(N553,$A$6:$A$105,0)),""))</f>
        <v/>
      </c>
      <c r="Q553" s="31"/>
      <c r="R553" s="31"/>
      <c r="S553" s="33" t="str">
        <f aca="false">IF(OR(Q553="",R553=""),"",Q553*R553)</f>
        <v/>
      </c>
      <c r="T553" s="19"/>
    </row>
    <row r="554" customFormat="false" ht="15" hidden="false" customHeight="false" outlineLevel="0" collapsed="false">
      <c r="K554" s="20"/>
      <c r="L554" s="19"/>
      <c r="M554" s="19"/>
      <c r="N554" s="37"/>
      <c r="O554" s="18" t="str">
        <f aca="false">IF(N554="","",IFERROR(INDEX($B$6:$B$105,MATCH(N554,$A$6:$A$105,0)),"Sai mã hàng"))</f>
        <v/>
      </c>
      <c r="P554" s="18" t="str">
        <f aca="false">IF(N554="","",IFERROR(INDEX($C$6:$C$105,MATCH(N554,$A$6:$A$105,0)),""))</f>
        <v/>
      </c>
      <c r="Q554" s="31"/>
      <c r="R554" s="31"/>
      <c r="S554" s="33" t="str">
        <f aca="false">IF(OR(Q554="",R554=""),"",Q554*R554)</f>
        <v/>
      </c>
      <c r="T554" s="19"/>
    </row>
    <row r="555" customFormat="false" ht="15" hidden="false" customHeight="false" outlineLevel="0" collapsed="false">
      <c r="K555" s="20"/>
      <c r="L555" s="19"/>
      <c r="M555" s="19"/>
      <c r="N555" s="37"/>
      <c r="O555" s="18" t="str">
        <f aca="false">IF(N555="","",IFERROR(INDEX($B$6:$B$105,MATCH(N555,$A$6:$A$105,0)),"Sai mã hàng"))</f>
        <v/>
      </c>
      <c r="P555" s="18" t="str">
        <f aca="false">IF(N555="","",IFERROR(INDEX($C$6:$C$105,MATCH(N555,$A$6:$A$105,0)),""))</f>
        <v/>
      </c>
      <c r="Q555" s="31"/>
      <c r="R555" s="31"/>
      <c r="S555" s="33" t="str">
        <f aca="false">IF(OR(Q555="",R555=""),"",Q555*R555)</f>
        <v/>
      </c>
      <c r="T555" s="19"/>
    </row>
    <row r="556" customFormat="false" ht="15" hidden="false" customHeight="false" outlineLevel="0" collapsed="false">
      <c r="K556" s="20"/>
      <c r="L556" s="19"/>
      <c r="M556" s="19"/>
      <c r="N556" s="37"/>
      <c r="O556" s="18" t="str">
        <f aca="false">IF(N556="","",IFERROR(INDEX($B$6:$B$105,MATCH(N556,$A$6:$A$105,0)),"Sai mã hàng"))</f>
        <v/>
      </c>
      <c r="P556" s="18" t="str">
        <f aca="false">IF(N556="","",IFERROR(INDEX($C$6:$C$105,MATCH(N556,$A$6:$A$105,0)),""))</f>
        <v/>
      </c>
      <c r="Q556" s="31"/>
      <c r="R556" s="31"/>
      <c r="S556" s="33" t="str">
        <f aca="false">IF(OR(Q556="",R556=""),"",Q556*R556)</f>
        <v/>
      </c>
      <c r="T556" s="19"/>
    </row>
    <row r="557" customFormat="false" ht="15" hidden="false" customHeight="false" outlineLevel="0" collapsed="false">
      <c r="K557" s="20"/>
      <c r="L557" s="19"/>
      <c r="M557" s="19"/>
      <c r="N557" s="37"/>
      <c r="O557" s="18" t="str">
        <f aca="false">IF(N557="","",IFERROR(INDEX($B$6:$B$105,MATCH(N557,$A$6:$A$105,0)),"Sai mã hàng"))</f>
        <v/>
      </c>
      <c r="P557" s="18" t="str">
        <f aca="false">IF(N557="","",IFERROR(INDEX($C$6:$C$105,MATCH(N557,$A$6:$A$105,0)),""))</f>
        <v/>
      </c>
      <c r="Q557" s="31"/>
      <c r="R557" s="31"/>
      <c r="S557" s="33" t="str">
        <f aca="false">IF(OR(Q557="",R557=""),"",Q557*R557)</f>
        <v/>
      </c>
      <c r="T557" s="19"/>
    </row>
    <row r="558" customFormat="false" ht="15" hidden="false" customHeight="false" outlineLevel="0" collapsed="false">
      <c r="K558" s="20"/>
      <c r="L558" s="19"/>
      <c r="M558" s="19"/>
      <c r="N558" s="37"/>
      <c r="O558" s="18" t="str">
        <f aca="false">IF(N558="","",IFERROR(INDEX($B$6:$B$105,MATCH(N558,$A$6:$A$105,0)),"Sai mã hàng"))</f>
        <v/>
      </c>
      <c r="P558" s="18" t="str">
        <f aca="false">IF(N558="","",IFERROR(INDEX($C$6:$C$105,MATCH(N558,$A$6:$A$105,0)),""))</f>
        <v/>
      </c>
      <c r="Q558" s="31"/>
      <c r="R558" s="31"/>
      <c r="S558" s="33" t="str">
        <f aca="false">IF(OR(Q558="",R558=""),"",Q558*R558)</f>
        <v/>
      </c>
      <c r="T558" s="19"/>
    </row>
    <row r="559" customFormat="false" ht="15" hidden="false" customHeight="false" outlineLevel="0" collapsed="false">
      <c r="K559" s="20"/>
      <c r="L559" s="19"/>
      <c r="M559" s="19"/>
      <c r="N559" s="37"/>
      <c r="O559" s="18" t="str">
        <f aca="false">IF(N559="","",IFERROR(INDEX($B$6:$B$105,MATCH(N559,$A$6:$A$105,0)),"Sai mã hàng"))</f>
        <v/>
      </c>
      <c r="P559" s="18" t="str">
        <f aca="false">IF(N559="","",IFERROR(INDEX($C$6:$C$105,MATCH(N559,$A$6:$A$105,0)),""))</f>
        <v/>
      </c>
      <c r="Q559" s="31"/>
      <c r="R559" s="31"/>
      <c r="S559" s="33" t="str">
        <f aca="false">IF(OR(Q559="",R559=""),"",Q559*R559)</f>
        <v/>
      </c>
      <c r="T559" s="19"/>
    </row>
    <row r="560" customFormat="false" ht="15" hidden="false" customHeight="false" outlineLevel="0" collapsed="false">
      <c r="K560" s="20"/>
      <c r="L560" s="19"/>
      <c r="M560" s="19"/>
      <c r="N560" s="37"/>
      <c r="O560" s="18" t="str">
        <f aca="false">IF(N560="","",IFERROR(INDEX($B$6:$B$105,MATCH(N560,$A$6:$A$105,0)),"Sai mã hàng"))</f>
        <v/>
      </c>
      <c r="P560" s="18" t="str">
        <f aca="false">IF(N560="","",IFERROR(INDEX($C$6:$C$105,MATCH(N560,$A$6:$A$105,0)),""))</f>
        <v/>
      </c>
      <c r="Q560" s="31"/>
      <c r="R560" s="31"/>
      <c r="S560" s="33" t="str">
        <f aca="false">IF(OR(Q560="",R560=""),"",Q560*R560)</f>
        <v/>
      </c>
      <c r="T560" s="19"/>
    </row>
    <row r="561" customFormat="false" ht="15" hidden="false" customHeight="false" outlineLevel="0" collapsed="false">
      <c r="K561" s="20"/>
      <c r="L561" s="19"/>
      <c r="M561" s="19"/>
      <c r="N561" s="37"/>
      <c r="O561" s="18" t="str">
        <f aca="false">IF(N561="","",IFERROR(INDEX($B$6:$B$105,MATCH(N561,$A$6:$A$105,0)),"Sai mã hàng"))</f>
        <v/>
      </c>
      <c r="P561" s="18" t="str">
        <f aca="false">IF(N561="","",IFERROR(INDEX($C$6:$C$105,MATCH(N561,$A$6:$A$105,0)),""))</f>
        <v/>
      </c>
      <c r="Q561" s="31"/>
      <c r="R561" s="31"/>
      <c r="S561" s="33" t="str">
        <f aca="false">IF(OR(Q561="",R561=""),"",Q561*R561)</f>
        <v/>
      </c>
      <c r="T561" s="19"/>
    </row>
    <row r="562" customFormat="false" ht="15" hidden="false" customHeight="false" outlineLevel="0" collapsed="false">
      <c r="K562" s="20"/>
      <c r="L562" s="19"/>
      <c r="M562" s="19"/>
      <c r="N562" s="37"/>
      <c r="O562" s="18" t="str">
        <f aca="false">IF(N562="","",IFERROR(INDEX($B$6:$B$105,MATCH(N562,$A$6:$A$105,0)),"Sai mã hàng"))</f>
        <v/>
      </c>
      <c r="P562" s="18" t="str">
        <f aca="false">IF(N562="","",IFERROR(INDEX($C$6:$C$105,MATCH(N562,$A$6:$A$105,0)),""))</f>
        <v/>
      </c>
      <c r="Q562" s="31"/>
      <c r="R562" s="31"/>
      <c r="S562" s="33" t="str">
        <f aca="false">IF(OR(Q562="",R562=""),"",Q562*R562)</f>
        <v/>
      </c>
      <c r="T562" s="19"/>
    </row>
    <row r="563" customFormat="false" ht="15" hidden="false" customHeight="false" outlineLevel="0" collapsed="false">
      <c r="K563" s="20"/>
      <c r="L563" s="19"/>
      <c r="M563" s="19"/>
      <c r="N563" s="37"/>
      <c r="O563" s="18" t="str">
        <f aca="false">IF(N563="","",IFERROR(INDEX($B$6:$B$105,MATCH(N563,$A$6:$A$105,0)),"Sai mã hàng"))</f>
        <v/>
      </c>
      <c r="P563" s="18" t="str">
        <f aca="false">IF(N563="","",IFERROR(INDEX($C$6:$C$105,MATCH(N563,$A$6:$A$105,0)),""))</f>
        <v/>
      </c>
      <c r="Q563" s="31"/>
      <c r="R563" s="31"/>
      <c r="S563" s="33" t="str">
        <f aca="false">IF(OR(Q563="",R563=""),"",Q563*R563)</f>
        <v/>
      </c>
      <c r="T563" s="19"/>
    </row>
    <row r="564" customFormat="false" ht="15" hidden="false" customHeight="false" outlineLevel="0" collapsed="false">
      <c r="K564" s="20"/>
      <c r="L564" s="19"/>
      <c r="M564" s="19"/>
      <c r="N564" s="37"/>
      <c r="O564" s="18" t="str">
        <f aca="false">IF(N564="","",IFERROR(INDEX($B$6:$B$105,MATCH(N564,$A$6:$A$105,0)),"Sai mã hàng"))</f>
        <v/>
      </c>
      <c r="P564" s="18" t="str">
        <f aca="false">IF(N564="","",IFERROR(INDEX($C$6:$C$105,MATCH(N564,$A$6:$A$105,0)),""))</f>
        <v/>
      </c>
      <c r="Q564" s="31"/>
      <c r="R564" s="31"/>
      <c r="S564" s="33" t="str">
        <f aca="false">IF(OR(Q564="",R564=""),"",Q564*R564)</f>
        <v/>
      </c>
      <c r="T564" s="19"/>
    </row>
    <row r="565" customFormat="false" ht="15" hidden="false" customHeight="false" outlineLevel="0" collapsed="false">
      <c r="K565" s="20"/>
      <c r="L565" s="19"/>
      <c r="M565" s="19"/>
      <c r="N565" s="37"/>
      <c r="O565" s="18" t="str">
        <f aca="false">IF(N565="","",IFERROR(INDEX($B$6:$B$105,MATCH(N565,$A$6:$A$105,0)),"Sai mã hàng"))</f>
        <v/>
      </c>
      <c r="P565" s="18" t="str">
        <f aca="false">IF(N565="","",IFERROR(INDEX($C$6:$C$105,MATCH(N565,$A$6:$A$105,0)),""))</f>
        <v/>
      </c>
      <c r="Q565" s="31"/>
      <c r="R565" s="31"/>
      <c r="S565" s="33" t="str">
        <f aca="false">IF(OR(Q565="",R565=""),"",Q565*R565)</f>
        <v/>
      </c>
      <c r="T565" s="19"/>
    </row>
    <row r="566" customFormat="false" ht="15" hidden="false" customHeight="false" outlineLevel="0" collapsed="false">
      <c r="K566" s="20"/>
      <c r="L566" s="19"/>
      <c r="M566" s="19"/>
      <c r="N566" s="37"/>
      <c r="O566" s="18" t="str">
        <f aca="false">IF(N566="","",IFERROR(INDEX($B$6:$B$105,MATCH(N566,$A$6:$A$105,0)),"Sai mã hàng"))</f>
        <v/>
      </c>
      <c r="P566" s="18" t="str">
        <f aca="false">IF(N566="","",IFERROR(INDEX($C$6:$C$105,MATCH(N566,$A$6:$A$105,0)),""))</f>
        <v/>
      </c>
      <c r="Q566" s="31"/>
      <c r="R566" s="31"/>
      <c r="S566" s="33" t="str">
        <f aca="false">IF(OR(Q566="",R566=""),"",Q566*R566)</f>
        <v/>
      </c>
      <c r="T566" s="19"/>
    </row>
    <row r="567" customFormat="false" ht="15" hidden="false" customHeight="false" outlineLevel="0" collapsed="false">
      <c r="K567" s="20"/>
      <c r="L567" s="19"/>
      <c r="M567" s="19"/>
      <c r="N567" s="37"/>
      <c r="O567" s="18" t="str">
        <f aca="false">IF(N567="","",IFERROR(INDEX($B$6:$B$105,MATCH(N567,$A$6:$A$105,0)),"Sai mã hàng"))</f>
        <v/>
      </c>
      <c r="P567" s="18" t="str">
        <f aca="false">IF(N567="","",IFERROR(INDEX($C$6:$C$105,MATCH(N567,$A$6:$A$105,0)),""))</f>
        <v/>
      </c>
      <c r="Q567" s="31"/>
      <c r="R567" s="31"/>
      <c r="S567" s="33" t="str">
        <f aca="false">IF(OR(Q567="",R567=""),"",Q567*R567)</f>
        <v/>
      </c>
      <c r="T567" s="19"/>
    </row>
    <row r="568" customFormat="false" ht="15" hidden="false" customHeight="false" outlineLevel="0" collapsed="false">
      <c r="K568" s="20"/>
      <c r="L568" s="19"/>
      <c r="M568" s="19"/>
      <c r="N568" s="37"/>
      <c r="O568" s="18" t="str">
        <f aca="false">IF(N568="","",IFERROR(INDEX($B$6:$B$105,MATCH(N568,$A$6:$A$105,0)),"Sai mã hàng"))</f>
        <v/>
      </c>
      <c r="P568" s="18" t="str">
        <f aca="false">IF(N568="","",IFERROR(INDEX($C$6:$C$105,MATCH(N568,$A$6:$A$105,0)),""))</f>
        <v/>
      </c>
      <c r="Q568" s="31"/>
      <c r="R568" s="31"/>
      <c r="S568" s="33" t="str">
        <f aca="false">IF(OR(Q568="",R568=""),"",Q568*R568)</f>
        <v/>
      </c>
      <c r="T568" s="19"/>
    </row>
    <row r="569" customFormat="false" ht="15" hidden="false" customHeight="false" outlineLevel="0" collapsed="false">
      <c r="K569" s="20"/>
      <c r="L569" s="19"/>
      <c r="M569" s="19"/>
      <c r="N569" s="37"/>
      <c r="O569" s="18" t="str">
        <f aca="false">IF(N569="","",IFERROR(INDEX($B$6:$B$105,MATCH(N569,$A$6:$A$105,0)),"Sai mã hàng"))</f>
        <v/>
      </c>
      <c r="P569" s="18" t="str">
        <f aca="false">IF(N569="","",IFERROR(INDEX($C$6:$C$105,MATCH(N569,$A$6:$A$105,0)),""))</f>
        <v/>
      </c>
      <c r="Q569" s="31"/>
      <c r="R569" s="31"/>
      <c r="S569" s="33" t="str">
        <f aca="false">IF(OR(Q569="",R569=""),"",Q569*R569)</f>
        <v/>
      </c>
      <c r="T569" s="19"/>
    </row>
    <row r="570" customFormat="false" ht="15" hidden="false" customHeight="false" outlineLevel="0" collapsed="false">
      <c r="K570" s="20"/>
      <c r="L570" s="19"/>
      <c r="M570" s="19"/>
      <c r="N570" s="37"/>
      <c r="O570" s="18" t="str">
        <f aca="false">IF(N570="","",IFERROR(INDEX($B$6:$B$105,MATCH(N570,$A$6:$A$105,0)),"Sai mã hàng"))</f>
        <v/>
      </c>
      <c r="P570" s="18" t="str">
        <f aca="false">IF(N570="","",IFERROR(INDEX($C$6:$C$105,MATCH(N570,$A$6:$A$105,0)),""))</f>
        <v/>
      </c>
      <c r="Q570" s="31"/>
      <c r="R570" s="31"/>
      <c r="S570" s="33" t="str">
        <f aca="false">IF(OR(Q570="",R570=""),"",Q570*R570)</f>
        <v/>
      </c>
      <c r="T570" s="19"/>
    </row>
    <row r="571" customFormat="false" ht="15" hidden="false" customHeight="false" outlineLevel="0" collapsed="false">
      <c r="K571" s="20"/>
      <c r="L571" s="19"/>
      <c r="M571" s="19"/>
      <c r="N571" s="37"/>
      <c r="O571" s="18" t="str">
        <f aca="false">IF(N571="","",IFERROR(INDEX($B$6:$B$105,MATCH(N571,$A$6:$A$105,0)),"Sai mã hàng"))</f>
        <v/>
      </c>
      <c r="P571" s="18" t="str">
        <f aca="false">IF(N571="","",IFERROR(INDEX($C$6:$C$105,MATCH(N571,$A$6:$A$105,0)),""))</f>
        <v/>
      </c>
      <c r="Q571" s="31"/>
      <c r="R571" s="31"/>
      <c r="S571" s="33" t="str">
        <f aca="false">IF(OR(Q571="",R571=""),"",Q571*R571)</f>
        <v/>
      </c>
      <c r="T571" s="19"/>
    </row>
    <row r="572" customFormat="false" ht="15" hidden="false" customHeight="false" outlineLevel="0" collapsed="false">
      <c r="K572" s="20"/>
      <c r="L572" s="19"/>
      <c r="M572" s="19"/>
      <c r="N572" s="37"/>
      <c r="O572" s="18" t="str">
        <f aca="false">IF(N572="","",IFERROR(INDEX($B$6:$B$105,MATCH(N572,$A$6:$A$105,0)),"Sai mã hàng"))</f>
        <v/>
      </c>
      <c r="P572" s="18" t="str">
        <f aca="false">IF(N572="","",IFERROR(INDEX($C$6:$C$105,MATCH(N572,$A$6:$A$105,0)),""))</f>
        <v/>
      </c>
      <c r="Q572" s="31"/>
      <c r="R572" s="31"/>
      <c r="S572" s="33" t="str">
        <f aca="false">IF(OR(Q572="",R572=""),"",Q572*R572)</f>
        <v/>
      </c>
      <c r="T572" s="19"/>
    </row>
    <row r="573" customFormat="false" ht="15" hidden="false" customHeight="false" outlineLevel="0" collapsed="false">
      <c r="K573" s="20"/>
      <c r="L573" s="19"/>
      <c r="M573" s="19"/>
      <c r="N573" s="37"/>
      <c r="O573" s="18" t="str">
        <f aca="false">IF(N573="","",IFERROR(INDEX($B$6:$B$105,MATCH(N573,$A$6:$A$105,0)),"Sai mã hàng"))</f>
        <v/>
      </c>
      <c r="P573" s="18" t="str">
        <f aca="false">IF(N573="","",IFERROR(INDEX($C$6:$C$105,MATCH(N573,$A$6:$A$105,0)),""))</f>
        <v/>
      </c>
      <c r="Q573" s="31"/>
      <c r="R573" s="31"/>
      <c r="S573" s="33" t="str">
        <f aca="false">IF(OR(Q573="",R573=""),"",Q573*R573)</f>
        <v/>
      </c>
      <c r="T573" s="19"/>
    </row>
    <row r="574" customFormat="false" ht="15" hidden="false" customHeight="false" outlineLevel="0" collapsed="false">
      <c r="K574" s="20"/>
      <c r="L574" s="19"/>
      <c r="M574" s="19"/>
      <c r="N574" s="37"/>
      <c r="O574" s="18" t="str">
        <f aca="false">IF(N574="","",IFERROR(INDEX($B$6:$B$105,MATCH(N574,$A$6:$A$105,0)),"Sai mã hàng"))</f>
        <v/>
      </c>
      <c r="P574" s="18" t="str">
        <f aca="false">IF(N574="","",IFERROR(INDEX($C$6:$C$105,MATCH(N574,$A$6:$A$105,0)),""))</f>
        <v/>
      </c>
      <c r="Q574" s="31"/>
      <c r="R574" s="31"/>
      <c r="S574" s="33" t="str">
        <f aca="false">IF(OR(Q574="",R574=""),"",Q574*R574)</f>
        <v/>
      </c>
      <c r="T574" s="19"/>
    </row>
    <row r="575" customFormat="false" ht="15" hidden="false" customHeight="false" outlineLevel="0" collapsed="false">
      <c r="K575" s="20"/>
      <c r="L575" s="19"/>
      <c r="M575" s="19"/>
      <c r="N575" s="37"/>
      <c r="O575" s="18" t="str">
        <f aca="false">IF(N575="","",IFERROR(INDEX($B$6:$B$105,MATCH(N575,$A$6:$A$105,0)),"Sai mã hàng"))</f>
        <v/>
      </c>
      <c r="P575" s="18" t="str">
        <f aca="false">IF(N575="","",IFERROR(INDEX($C$6:$C$105,MATCH(N575,$A$6:$A$105,0)),""))</f>
        <v/>
      </c>
      <c r="Q575" s="31"/>
      <c r="R575" s="31"/>
      <c r="S575" s="33" t="str">
        <f aca="false">IF(OR(Q575="",R575=""),"",Q575*R575)</f>
        <v/>
      </c>
      <c r="T575" s="19"/>
    </row>
    <row r="576" customFormat="false" ht="15" hidden="false" customHeight="false" outlineLevel="0" collapsed="false">
      <c r="K576" s="20"/>
      <c r="L576" s="19"/>
      <c r="M576" s="19"/>
      <c r="N576" s="37"/>
      <c r="O576" s="18" t="str">
        <f aca="false">IF(N576="","",IFERROR(INDEX($B$6:$B$105,MATCH(N576,$A$6:$A$105,0)),"Sai mã hàng"))</f>
        <v/>
      </c>
      <c r="P576" s="18" t="str">
        <f aca="false">IF(N576="","",IFERROR(INDEX($C$6:$C$105,MATCH(N576,$A$6:$A$105,0)),""))</f>
        <v/>
      </c>
      <c r="Q576" s="31"/>
      <c r="R576" s="31"/>
      <c r="S576" s="33" t="str">
        <f aca="false">IF(OR(Q576="",R576=""),"",Q576*R576)</f>
        <v/>
      </c>
      <c r="T576" s="19"/>
    </row>
    <row r="577" customFormat="false" ht="15" hidden="false" customHeight="false" outlineLevel="0" collapsed="false">
      <c r="K577" s="20"/>
      <c r="L577" s="19"/>
      <c r="M577" s="19"/>
      <c r="N577" s="37"/>
      <c r="O577" s="18" t="str">
        <f aca="false">IF(N577="","",IFERROR(INDEX($B$6:$B$105,MATCH(N577,$A$6:$A$105,0)),"Sai mã hàng"))</f>
        <v/>
      </c>
      <c r="P577" s="18" t="str">
        <f aca="false">IF(N577="","",IFERROR(INDEX($C$6:$C$105,MATCH(N577,$A$6:$A$105,0)),""))</f>
        <v/>
      </c>
      <c r="Q577" s="31"/>
      <c r="R577" s="31"/>
      <c r="S577" s="33" t="str">
        <f aca="false">IF(OR(Q577="",R577=""),"",Q577*R577)</f>
        <v/>
      </c>
      <c r="T577" s="19"/>
    </row>
    <row r="578" customFormat="false" ht="15" hidden="false" customHeight="false" outlineLevel="0" collapsed="false">
      <c r="K578" s="20"/>
      <c r="L578" s="19"/>
      <c r="M578" s="19"/>
      <c r="N578" s="37"/>
      <c r="O578" s="18" t="str">
        <f aca="false">IF(N578="","",IFERROR(INDEX($B$6:$B$105,MATCH(N578,$A$6:$A$105,0)),"Sai mã hàng"))</f>
        <v/>
      </c>
      <c r="P578" s="18" t="str">
        <f aca="false">IF(N578="","",IFERROR(INDEX($C$6:$C$105,MATCH(N578,$A$6:$A$105,0)),""))</f>
        <v/>
      </c>
      <c r="Q578" s="31"/>
      <c r="R578" s="31"/>
      <c r="S578" s="33" t="str">
        <f aca="false">IF(OR(Q578="",R578=""),"",Q578*R578)</f>
        <v/>
      </c>
      <c r="T578" s="19"/>
    </row>
    <row r="579" customFormat="false" ht="15" hidden="false" customHeight="false" outlineLevel="0" collapsed="false">
      <c r="K579" s="20"/>
      <c r="L579" s="19"/>
      <c r="M579" s="19"/>
      <c r="N579" s="37"/>
      <c r="O579" s="18" t="str">
        <f aca="false">IF(N579="","",IFERROR(INDEX($B$6:$B$105,MATCH(N579,$A$6:$A$105,0)),"Sai mã hàng"))</f>
        <v/>
      </c>
      <c r="P579" s="18" t="str">
        <f aca="false">IF(N579="","",IFERROR(INDEX($C$6:$C$105,MATCH(N579,$A$6:$A$105,0)),""))</f>
        <v/>
      </c>
      <c r="Q579" s="31"/>
      <c r="R579" s="31"/>
      <c r="S579" s="33" t="str">
        <f aca="false">IF(OR(Q579="",R579=""),"",Q579*R579)</f>
        <v/>
      </c>
      <c r="T579" s="19"/>
    </row>
    <row r="580" customFormat="false" ht="15" hidden="false" customHeight="false" outlineLevel="0" collapsed="false">
      <c r="K580" s="20"/>
      <c r="L580" s="19"/>
      <c r="M580" s="19"/>
      <c r="N580" s="37"/>
      <c r="O580" s="18" t="str">
        <f aca="false">IF(N580="","",IFERROR(INDEX($B$6:$B$105,MATCH(N580,$A$6:$A$105,0)),"Sai mã hàng"))</f>
        <v/>
      </c>
      <c r="P580" s="18" t="str">
        <f aca="false">IF(N580="","",IFERROR(INDEX($C$6:$C$105,MATCH(N580,$A$6:$A$105,0)),""))</f>
        <v/>
      </c>
      <c r="Q580" s="31"/>
      <c r="R580" s="31"/>
      <c r="S580" s="33" t="str">
        <f aca="false">IF(OR(Q580="",R580=""),"",Q580*R580)</f>
        <v/>
      </c>
      <c r="T580" s="19"/>
    </row>
    <row r="581" customFormat="false" ht="15" hidden="false" customHeight="false" outlineLevel="0" collapsed="false">
      <c r="K581" s="20"/>
      <c r="L581" s="19"/>
      <c r="M581" s="19"/>
      <c r="N581" s="37"/>
      <c r="O581" s="18" t="str">
        <f aca="false">IF(N581="","",IFERROR(INDEX($B$6:$B$105,MATCH(N581,$A$6:$A$105,0)),"Sai mã hàng"))</f>
        <v/>
      </c>
      <c r="P581" s="18" t="str">
        <f aca="false">IF(N581="","",IFERROR(INDEX($C$6:$C$105,MATCH(N581,$A$6:$A$105,0)),""))</f>
        <v/>
      </c>
      <c r="Q581" s="31"/>
      <c r="R581" s="31"/>
      <c r="S581" s="33" t="str">
        <f aca="false">IF(OR(Q581="",R581=""),"",Q581*R581)</f>
        <v/>
      </c>
      <c r="T581" s="19"/>
    </row>
    <row r="582" customFormat="false" ht="15" hidden="false" customHeight="false" outlineLevel="0" collapsed="false">
      <c r="K582" s="20"/>
      <c r="L582" s="19"/>
      <c r="M582" s="19"/>
      <c r="N582" s="37"/>
      <c r="O582" s="18" t="str">
        <f aca="false">IF(N582="","",IFERROR(INDEX($B$6:$B$105,MATCH(N582,$A$6:$A$105,0)),"Sai mã hàng"))</f>
        <v/>
      </c>
      <c r="P582" s="18" t="str">
        <f aca="false">IF(N582="","",IFERROR(INDEX($C$6:$C$105,MATCH(N582,$A$6:$A$105,0)),""))</f>
        <v/>
      </c>
      <c r="Q582" s="31"/>
      <c r="R582" s="31"/>
      <c r="S582" s="33" t="str">
        <f aca="false">IF(OR(Q582="",R582=""),"",Q582*R582)</f>
        <v/>
      </c>
      <c r="T582" s="19"/>
    </row>
    <row r="583" customFormat="false" ht="15" hidden="false" customHeight="false" outlineLevel="0" collapsed="false">
      <c r="K583" s="20"/>
      <c r="L583" s="19"/>
      <c r="M583" s="19"/>
      <c r="N583" s="37"/>
      <c r="O583" s="18" t="str">
        <f aca="false">IF(N583="","",IFERROR(INDEX($B$6:$B$105,MATCH(N583,$A$6:$A$105,0)),"Sai mã hàng"))</f>
        <v/>
      </c>
      <c r="P583" s="18" t="str">
        <f aca="false">IF(N583="","",IFERROR(INDEX($C$6:$C$105,MATCH(N583,$A$6:$A$105,0)),""))</f>
        <v/>
      </c>
      <c r="Q583" s="31"/>
      <c r="R583" s="31"/>
      <c r="S583" s="33" t="str">
        <f aca="false">IF(OR(Q583="",R583=""),"",Q583*R583)</f>
        <v/>
      </c>
      <c r="T583" s="19"/>
    </row>
    <row r="584" customFormat="false" ht="15" hidden="false" customHeight="false" outlineLevel="0" collapsed="false">
      <c r="K584" s="20"/>
      <c r="L584" s="19"/>
      <c r="M584" s="19"/>
      <c r="N584" s="37"/>
      <c r="O584" s="18" t="str">
        <f aca="false">IF(N584="","",IFERROR(INDEX($B$6:$B$105,MATCH(N584,$A$6:$A$105,0)),"Sai mã hàng"))</f>
        <v/>
      </c>
      <c r="P584" s="18" t="str">
        <f aca="false">IF(N584="","",IFERROR(INDEX($C$6:$C$105,MATCH(N584,$A$6:$A$105,0)),""))</f>
        <v/>
      </c>
      <c r="Q584" s="31"/>
      <c r="R584" s="31"/>
      <c r="S584" s="33" t="str">
        <f aca="false">IF(OR(Q584="",R584=""),"",Q584*R584)</f>
        <v/>
      </c>
      <c r="T584" s="19"/>
    </row>
    <row r="585" customFormat="false" ht="15" hidden="false" customHeight="false" outlineLevel="0" collapsed="false">
      <c r="K585" s="20"/>
      <c r="L585" s="19"/>
      <c r="M585" s="19"/>
      <c r="N585" s="37"/>
      <c r="O585" s="18" t="str">
        <f aca="false">IF(N585="","",IFERROR(INDEX($B$6:$B$105,MATCH(N585,$A$6:$A$105,0)),"Sai mã hàng"))</f>
        <v/>
      </c>
      <c r="P585" s="18" t="str">
        <f aca="false">IF(N585="","",IFERROR(INDEX($C$6:$C$105,MATCH(N585,$A$6:$A$105,0)),""))</f>
        <v/>
      </c>
      <c r="Q585" s="31"/>
      <c r="R585" s="31"/>
      <c r="S585" s="33" t="str">
        <f aca="false">IF(OR(Q585="",R585=""),"",Q585*R585)</f>
        <v/>
      </c>
      <c r="T585" s="19"/>
    </row>
    <row r="586" customFormat="false" ht="15" hidden="false" customHeight="false" outlineLevel="0" collapsed="false">
      <c r="K586" s="20"/>
      <c r="L586" s="19"/>
      <c r="M586" s="19"/>
      <c r="N586" s="37"/>
      <c r="O586" s="18" t="str">
        <f aca="false">IF(N586="","",IFERROR(INDEX($B$6:$B$105,MATCH(N586,$A$6:$A$105,0)),"Sai mã hàng"))</f>
        <v/>
      </c>
      <c r="P586" s="18" t="str">
        <f aca="false">IF(N586="","",IFERROR(INDEX($C$6:$C$105,MATCH(N586,$A$6:$A$105,0)),""))</f>
        <v/>
      </c>
      <c r="Q586" s="31"/>
      <c r="R586" s="31"/>
      <c r="S586" s="33" t="str">
        <f aca="false">IF(OR(Q586="",R586=""),"",Q586*R586)</f>
        <v/>
      </c>
      <c r="T586" s="19"/>
    </row>
    <row r="587" customFormat="false" ht="15" hidden="false" customHeight="false" outlineLevel="0" collapsed="false">
      <c r="K587" s="20"/>
      <c r="L587" s="19"/>
      <c r="M587" s="19"/>
      <c r="N587" s="37"/>
      <c r="O587" s="18" t="str">
        <f aca="false">IF(N587="","",IFERROR(INDEX($B$6:$B$105,MATCH(N587,$A$6:$A$105,0)),"Sai mã hàng"))</f>
        <v/>
      </c>
      <c r="P587" s="18" t="str">
        <f aca="false">IF(N587="","",IFERROR(INDEX($C$6:$C$105,MATCH(N587,$A$6:$A$105,0)),""))</f>
        <v/>
      </c>
      <c r="Q587" s="31"/>
      <c r="R587" s="31"/>
      <c r="S587" s="33" t="str">
        <f aca="false">IF(OR(Q587="",R587=""),"",Q587*R587)</f>
        <v/>
      </c>
      <c r="T587" s="19"/>
    </row>
    <row r="588" customFormat="false" ht="15" hidden="false" customHeight="false" outlineLevel="0" collapsed="false">
      <c r="K588" s="20"/>
      <c r="L588" s="19"/>
      <c r="M588" s="19"/>
      <c r="N588" s="37"/>
      <c r="O588" s="18" t="str">
        <f aca="false">IF(N588="","",IFERROR(INDEX($B$6:$B$105,MATCH(N588,$A$6:$A$105,0)),"Sai mã hàng"))</f>
        <v/>
      </c>
      <c r="P588" s="18" t="str">
        <f aca="false">IF(N588="","",IFERROR(INDEX($C$6:$C$105,MATCH(N588,$A$6:$A$105,0)),""))</f>
        <v/>
      </c>
      <c r="Q588" s="31"/>
      <c r="R588" s="31"/>
      <c r="S588" s="33" t="str">
        <f aca="false">IF(OR(Q588="",R588=""),"",Q588*R588)</f>
        <v/>
      </c>
      <c r="T588" s="19"/>
    </row>
    <row r="589" customFormat="false" ht="15" hidden="false" customHeight="false" outlineLevel="0" collapsed="false">
      <c r="K589" s="20"/>
      <c r="L589" s="19"/>
      <c r="M589" s="19"/>
      <c r="N589" s="37"/>
      <c r="O589" s="18" t="str">
        <f aca="false">IF(N589="","",IFERROR(INDEX($B$6:$B$105,MATCH(N589,$A$6:$A$105,0)),"Sai mã hàng"))</f>
        <v/>
      </c>
      <c r="P589" s="18" t="str">
        <f aca="false">IF(N589="","",IFERROR(INDEX($C$6:$C$105,MATCH(N589,$A$6:$A$105,0)),""))</f>
        <v/>
      </c>
      <c r="Q589" s="31"/>
      <c r="R589" s="31"/>
      <c r="S589" s="33" t="str">
        <f aca="false">IF(OR(Q589="",R589=""),"",Q589*R589)</f>
        <v/>
      </c>
      <c r="T589" s="19"/>
    </row>
    <row r="590" customFormat="false" ht="15" hidden="false" customHeight="false" outlineLevel="0" collapsed="false">
      <c r="K590" s="20"/>
      <c r="L590" s="19"/>
      <c r="M590" s="19"/>
      <c r="N590" s="37"/>
      <c r="O590" s="18" t="str">
        <f aca="false">IF(N590="","",IFERROR(INDEX($B$6:$B$105,MATCH(N590,$A$6:$A$105,0)),"Sai mã hàng"))</f>
        <v/>
      </c>
      <c r="P590" s="18" t="str">
        <f aca="false">IF(N590="","",IFERROR(INDEX($C$6:$C$105,MATCH(N590,$A$6:$A$105,0)),""))</f>
        <v/>
      </c>
      <c r="Q590" s="31"/>
      <c r="R590" s="31"/>
      <c r="S590" s="33" t="str">
        <f aca="false">IF(OR(Q590="",R590=""),"",Q590*R590)</f>
        <v/>
      </c>
      <c r="T590" s="19"/>
    </row>
    <row r="591" customFormat="false" ht="15" hidden="false" customHeight="false" outlineLevel="0" collapsed="false">
      <c r="K591" s="20"/>
      <c r="L591" s="19"/>
      <c r="M591" s="19"/>
      <c r="N591" s="37"/>
      <c r="O591" s="18" t="str">
        <f aca="false">IF(N591="","",IFERROR(INDEX($B$6:$B$105,MATCH(N591,$A$6:$A$105,0)),"Sai mã hàng"))</f>
        <v/>
      </c>
      <c r="P591" s="18" t="str">
        <f aca="false">IF(N591="","",IFERROR(INDEX($C$6:$C$105,MATCH(N591,$A$6:$A$105,0)),""))</f>
        <v/>
      </c>
      <c r="Q591" s="31"/>
      <c r="R591" s="31"/>
      <c r="S591" s="33" t="str">
        <f aca="false">IF(OR(Q591="",R591=""),"",Q591*R591)</f>
        <v/>
      </c>
      <c r="T591" s="19"/>
    </row>
    <row r="592" customFormat="false" ht="15" hidden="false" customHeight="false" outlineLevel="0" collapsed="false">
      <c r="K592" s="20"/>
      <c r="L592" s="19"/>
      <c r="M592" s="19"/>
      <c r="N592" s="37"/>
      <c r="O592" s="18" t="str">
        <f aca="false">IF(N592="","",IFERROR(INDEX($B$6:$B$105,MATCH(N592,$A$6:$A$105,0)),"Sai mã hàng"))</f>
        <v/>
      </c>
      <c r="P592" s="18" t="str">
        <f aca="false">IF(N592="","",IFERROR(INDEX($C$6:$C$105,MATCH(N592,$A$6:$A$105,0)),""))</f>
        <v/>
      </c>
      <c r="Q592" s="31"/>
      <c r="R592" s="31"/>
      <c r="S592" s="33" t="str">
        <f aca="false">IF(OR(Q592="",R592=""),"",Q592*R592)</f>
        <v/>
      </c>
      <c r="T592" s="19"/>
    </row>
    <row r="593" customFormat="false" ht="15" hidden="false" customHeight="false" outlineLevel="0" collapsed="false">
      <c r="K593" s="20"/>
      <c r="L593" s="19"/>
      <c r="M593" s="19"/>
      <c r="N593" s="37"/>
      <c r="O593" s="18" t="str">
        <f aca="false">IF(N593="","",IFERROR(INDEX($B$6:$B$105,MATCH(N593,$A$6:$A$105,0)),"Sai mã hàng"))</f>
        <v/>
      </c>
      <c r="P593" s="18" t="str">
        <f aca="false">IF(N593="","",IFERROR(INDEX($C$6:$C$105,MATCH(N593,$A$6:$A$105,0)),""))</f>
        <v/>
      </c>
      <c r="Q593" s="31"/>
      <c r="R593" s="31"/>
      <c r="S593" s="33" t="str">
        <f aca="false">IF(OR(Q593="",R593=""),"",Q593*R593)</f>
        <v/>
      </c>
      <c r="T593" s="19"/>
    </row>
    <row r="594" customFormat="false" ht="15" hidden="false" customHeight="false" outlineLevel="0" collapsed="false">
      <c r="K594" s="20"/>
      <c r="L594" s="19"/>
      <c r="M594" s="19"/>
      <c r="N594" s="37"/>
      <c r="O594" s="18" t="str">
        <f aca="false">IF(N594="","",IFERROR(INDEX($B$6:$B$105,MATCH(N594,$A$6:$A$105,0)),"Sai mã hàng"))</f>
        <v/>
      </c>
      <c r="P594" s="18" t="str">
        <f aca="false">IF(N594="","",IFERROR(INDEX($C$6:$C$105,MATCH(N594,$A$6:$A$105,0)),""))</f>
        <v/>
      </c>
      <c r="Q594" s="31"/>
      <c r="R594" s="31"/>
      <c r="S594" s="33" t="str">
        <f aca="false">IF(OR(Q594="",R594=""),"",Q594*R594)</f>
        <v/>
      </c>
      <c r="T594" s="19"/>
    </row>
    <row r="595" customFormat="false" ht="15" hidden="false" customHeight="false" outlineLevel="0" collapsed="false">
      <c r="K595" s="20"/>
      <c r="L595" s="19"/>
      <c r="M595" s="19"/>
      <c r="N595" s="37"/>
      <c r="O595" s="18" t="str">
        <f aca="false">IF(N595="","",IFERROR(INDEX($B$6:$B$105,MATCH(N595,$A$6:$A$105,0)),"Sai mã hàng"))</f>
        <v/>
      </c>
      <c r="P595" s="18" t="str">
        <f aca="false">IF(N595="","",IFERROR(INDEX($C$6:$C$105,MATCH(N595,$A$6:$A$105,0)),""))</f>
        <v/>
      </c>
      <c r="Q595" s="31"/>
      <c r="R595" s="31"/>
      <c r="S595" s="33" t="str">
        <f aca="false">IF(OR(Q595="",R595=""),"",Q595*R595)</f>
        <v/>
      </c>
      <c r="T595" s="19"/>
    </row>
    <row r="596" customFormat="false" ht="15" hidden="false" customHeight="false" outlineLevel="0" collapsed="false">
      <c r="K596" s="20"/>
      <c r="L596" s="19"/>
      <c r="M596" s="19"/>
      <c r="N596" s="37"/>
      <c r="O596" s="18" t="str">
        <f aca="false">IF(N596="","",IFERROR(INDEX($B$6:$B$105,MATCH(N596,$A$6:$A$105,0)),"Sai mã hàng"))</f>
        <v/>
      </c>
      <c r="P596" s="18" t="str">
        <f aca="false">IF(N596="","",IFERROR(INDEX($C$6:$C$105,MATCH(N596,$A$6:$A$105,0)),""))</f>
        <v/>
      </c>
      <c r="Q596" s="31"/>
      <c r="R596" s="31"/>
      <c r="S596" s="33" t="str">
        <f aca="false">IF(OR(Q596="",R596=""),"",Q596*R596)</f>
        <v/>
      </c>
      <c r="T596" s="19"/>
    </row>
    <row r="597" customFormat="false" ht="15" hidden="false" customHeight="false" outlineLevel="0" collapsed="false">
      <c r="K597" s="20"/>
      <c r="L597" s="19"/>
      <c r="M597" s="19"/>
      <c r="N597" s="37"/>
      <c r="O597" s="18" t="str">
        <f aca="false">IF(N597="","",IFERROR(INDEX($B$6:$B$105,MATCH(N597,$A$6:$A$105,0)),"Sai mã hàng"))</f>
        <v/>
      </c>
      <c r="P597" s="18" t="str">
        <f aca="false">IF(N597="","",IFERROR(INDEX($C$6:$C$105,MATCH(N597,$A$6:$A$105,0)),""))</f>
        <v/>
      </c>
      <c r="Q597" s="31"/>
      <c r="R597" s="31"/>
      <c r="S597" s="33" t="str">
        <f aca="false">IF(OR(Q597="",R597=""),"",Q597*R597)</f>
        <v/>
      </c>
      <c r="T597" s="19"/>
    </row>
    <row r="598" customFormat="false" ht="15" hidden="false" customHeight="false" outlineLevel="0" collapsed="false">
      <c r="K598" s="20"/>
      <c r="L598" s="19"/>
      <c r="M598" s="19"/>
      <c r="N598" s="37"/>
      <c r="O598" s="18" t="str">
        <f aca="false">IF(N598="","",IFERROR(INDEX($B$6:$B$105,MATCH(N598,$A$6:$A$105,0)),"Sai mã hàng"))</f>
        <v/>
      </c>
      <c r="P598" s="18" t="str">
        <f aca="false">IF(N598="","",IFERROR(INDEX($C$6:$C$105,MATCH(N598,$A$6:$A$105,0)),""))</f>
        <v/>
      </c>
      <c r="Q598" s="31"/>
      <c r="R598" s="31"/>
      <c r="S598" s="33" t="str">
        <f aca="false">IF(OR(Q598="",R598=""),"",Q598*R598)</f>
        <v/>
      </c>
      <c r="T598" s="19"/>
    </row>
    <row r="599" customFormat="false" ht="15" hidden="false" customHeight="false" outlineLevel="0" collapsed="false">
      <c r="K599" s="20"/>
      <c r="L599" s="19"/>
      <c r="M599" s="19"/>
      <c r="N599" s="37"/>
      <c r="O599" s="18" t="str">
        <f aca="false">IF(N599="","",IFERROR(INDEX($B$6:$B$105,MATCH(N599,$A$6:$A$105,0)),"Sai mã hàng"))</f>
        <v/>
      </c>
      <c r="P599" s="18" t="str">
        <f aca="false">IF(N599="","",IFERROR(INDEX($C$6:$C$105,MATCH(N599,$A$6:$A$105,0)),""))</f>
        <v/>
      </c>
      <c r="Q599" s="31"/>
      <c r="R599" s="31"/>
      <c r="S599" s="33" t="str">
        <f aca="false">IF(OR(Q599="",R599=""),"",Q599*R599)</f>
        <v/>
      </c>
      <c r="T599" s="19"/>
    </row>
    <row r="600" customFormat="false" ht="15" hidden="false" customHeight="false" outlineLevel="0" collapsed="false">
      <c r="K600" s="20"/>
      <c r="L600" s="19"/>
      <c r="M600" s="19"/>
      <c r="N600" s="37"/>
      <c r="O600" s="18" t="str">
        <f aca="false">IF(N600="","",IFERROR(INDEX($B$6:$B$105,MATCH(N600,$A$6:$A$105,0)),"Sai mã hàng"))</f>
        <v/>
      </c>
      <c r="P600" s="18" t="str">
        <f aca="false">IF(N600="","",IFERROR(INDEX($C$6:$C$105,MATCH(N600,$A$6:$A$105,0)),""))</f>
        <v/>
      </c>
      <c r="Q600" s="31"/>
      <c r="R600" s="31"/>
      <c r="S600" s="33" t="str">
        <f aca="false">IF(OR(Q600="",R600=""),"",Q600*R600)</f>
        <v/>
      </c>
      <c r="T600" s="19"/>
    </row>
    <row r="601" customFormat="false" ht="15" hidden="false" customHeight="false" outlineLevel="0" collapsed="false">
      <c r="K601" s="20"/>
      <c r="L601" s="19"/>
      <c r="M601" s="19"/>
      <c r="N601" s="37"/>
      <c r="O601" s="18" t="str">
        <f aca="false">IF(N601="","",IFERROR(INDEX($B$6:$B$105,MATCH(N601,$A$6:$A$105,0)),"Sai mã hàng"))</f>
        <v/>
      </c>
      <c r="P601" s="18" t="str">
        <f aca="false">IF(N601="","",IFERROR(INDEX($C$6:$C$105,MATCH(N601,$A$6:$A$105,0)),""))</f>
        <v/>
      </c>
      <c r="Q601" s="31"/>
      <c r="R601" s="31"/>
      <c r="S601" s="33" t="str">
        <f aca="false">IF(OR(Q601="",R601=""),"",Q601*R601)</f>
        <v/>
      </c>
      <c r="T601" s="19"/>
    </row>
    <row r="602" customFormat="false" ht="15" hidden="false" customHeight="false" outlineLevel="0" collapsed="false">
      <c r="K602" s="20"/>
      <c r="L602" s="19"/>
      <c r="M602" s="19"/>
      <c r="N602" s="37"/>
      <c r="O602" s="18" t="str">
        <f aca="false">IF(N602="","",IFERROR(INDEX($B$6:$B$105,MATCH(N602,$A$6:$A$105,0)),"Sai mã hàng"))</f>
        <v/>
      </c>
      <c r="P602" s="18" t="str">
        <f aca="false">IF(N602="","",IFERROR(INDEX($C$6:$C$105,MATCH(N602,$A$6:$A$105,0)),""))</f>
        <v/>
      </c>
      <c r="Q602" s="31"/>
      <c r="R602" s="31"/>
      <c r="S602" s="33" t="str">
        <f aca="false">IF(OR(Q602="",R602=""),"",Q602*R602)</f>
        <v/>
      </c>
      <c r="T602" s="19"/>
    </row>
    <row r="603" customFormat="false" ht="15" hidden="false" customHeight="false" outlineLevel="0" collapsed="false">
      <c r="K603" s="20"/>
      <c r="L603" s="19"/>
      <c r="M603" s="19"/>
      <c r="N603" s="37"/>
      <c r="O603" s="18" t="str">
        <f aca="false">IF(N603="","",IFERROR(INDEX($B$6:$B$105,MATCH(N603,$A$6:$A$105,0)),"Sai mã hàng"))</f>
        <v/>
      </c>
      <c r="P603" s="18" t="str">
        <f aca="false">IF(N603="","",IFERROR(INDEX($C$6:$C$105,MATCH(N603,$A$6:$A$105,0)),""))</f>
        <v/>
      </c>
      <c r="Q603" s="31"/>
      <c r="R603" s="31"/>
      <c r="S603" s="33" t="str">
        <f aca="false">IF(OR(Q603="",R603=""),"",Q603*R603)</f>
        <v/>
      </c>
      <c r="T603" s="19"/>
    </row>
    <row r="604" customFormat="false" ht="15" hidden="false" customHeight="false" outlineLevel="0" collapsed="false">
      <c r="K604" s="20"/>
      <c r="L604" s="19"/>
      <c r="M604" s="19"/>
      <c r="N604" s="37"/>
      <c r="O604" s="18" t="str">
        <f aca="false">IF(N604="","",IFERROR(INDEX($B$6:$B$105,MATCH(N604,$A$6:$A$105,0)),"Sai mã hàng"))</f>
        <v/>
      </c>
      <c r="P604" s="18" t="str">
        <f aca="false">IF(N604="","",IFERROR(INDEX($C$6:$C$105,MATCH(N604,$A$6:$A$105,0)),""))</f>
        <v/>
      </c>
      <c r="Q604" s="31"/>
      <c r="R604" s="31"/>
      <c r="S604" s="33" t="str">
        <f aca="false">IF(OR(Q604="",R604=""),"",Q604*R604)</f>
        <v/>
      </c>
      <c r="T604" s="19"/>
    </row>
    <row r="605" customFormat="false" ht="15" hidden="false" customHeight="false" outlineLevel="0" collapsed="false">
      <c r="K605" s="20"/>
      <c r="L605" s="19"/>
      <c r="M605" s="19"/>
      <c r="N605" s="37"/>
      <c r="O605" s="18" t="str">
        <f aca="false">IF(N605="","",IFERROR(INDEX($B$6:$B$105,MATCH(N605,$A$6:$A$105,0)),"Sai mã hàng"))</f>
        <v/>
      </c>
      <c r="P605" s="18" t="str">
        <f aca="false">IF(N605="","",IFERROR(INDEX($C$6:$C$105,MATCH(N605,$A$6:$A$105,0)),""))</f>
        <v/>
      </c>
      <c r="Q605" s="31"/>
      <c r="R605" s="31"/>
      <c r="S605" s="33" t="str">
        <f aca="false">IF(OR(Q605="",R605=""),"",Q605*R605)</f>
        <v/>
      </c>
      <c r="T605" s="19"/>
    </row>
    <row r="606" customFormat="false" ht="15" hidden="false" customHeight="false" outlineLevel="0" collapsed="false">
      <c r="K606" s="20"/>
      <c r="L606" s="19"/>
      <c r="M606" s="19"/>
      <c r="N606" s="37"/>
      <c r="O606" s="18" t="str">
        <f aca="false">IF(N606="","",IFERROR(INDEX($B$6:$B$105,MATCH(N606,$A$6:$A$105,0)),"Sai mã hàng"))</f>
        <v/>
      </c>
      <c r="P606" s="18" t="str">
        <f aca="false">IF(N606="","",IFERROR(INDEX($C$6:$C$105,MATCH(N606,$A$6:$A$105,0)),""))</f>
        <v/>
      </c>
      <c r="Q606" s="31"/>
      <c r="R606" s="31"/>
      <c r="S606" s="33" t="str">
        <f aca="false">IF(OR(Q606="",R606=""),"",Q606*R606)</f>
        <v/>
      </c>
      <c r="T606" s="19"/>
    </row>
    <row r="607" customFormat="false" ht="15" hidden="false" customHeight="false" outlineLevel="0" collapsed="false">
      <c r="K607" s="20"/>
      <c r="L607" s="19"/>
      <c r="M607" s="19"/>
      <c r="N607" s="37"/>
      <c r="O607" s="18" t="str">
        <f aca="false">IF(N607="","",IFERROR(INDEX($B$6:$B$105,MATCH(N607,$A$6:$A$105,0)),"Sai mã hàng"))</f>
        <v/>
      </c>
      <c r="P607" s="18" t="str">
        <f aca="false">IF(N607="","",IFERROR(INDEX($C$6:$C$105,MATCH(N607,$A$6:$A$105,0)),""))</f>
        <v/>
      </c>
      <c r="Q607" s="31"/>
      <c r="R607" s="31"/>
      <c r="S607" s="33" t="str">
        <f aca="false">IF(OR(Q607="",R607=""),"",Q607*R607)</f>
        <v/>
      </c>
      <c r="T607" s="19"/>
    </row>
    <row r="608" customFormat="false" ht="15" hidden="false" customHeight="false" outlineLevel="0" collapsed="false">
      <c r="K608" s="20"/>
      <c r="L608" s="19"/>
      <c r="M608" s="19"/>
      <c r="N608" s="37"/>
      <c r="O608" s="18" t="str">
        <f aca="false">IF(N608="","",IFERROR(INDEX($B$6:$B$105,MATCH(N608,$A$6:$A$105,0)),"Sai mã hàng"))</f>
        <v/>
      </c>
      <c r="P608" s="18" t="str">
        <f aca="false">IF(N608="","",IFERROR(INDEX($C$6:$C$105,MATCH(N608,$A$6:$A$105,0)),""))</f>
        <v/>
      </c>
      <c r="Q608" s="31"/>
      <c r="R608" s="31"/>
      <c r="S608" s="33" t="str">
        <f aca="false">IF(OR(Q608="",R608=""),"",Q608*R608)</f>
        <v/>
      </c>
      <c r="T608" s="19"/>
    </row>
    <row r="609" customFormat="false" ht="15" hidden="false" customHeight="false" outlineLevel="0" collapsed="false">
      <c r="K609" s="20"/>
      <c r="L609" s="19"/>
      <c r="M609" s="19"/>
      <c r="N609" s="37"/>
      <c r="O609" s="18" t="str">
        <f aca="false">IF(N609="","",IFERROR(INDEX($B$6:$B$105,MATCH(N609,$A$6:$A$105,0)),"Sai mã hàng"))</f>
        <v/>
      </c>
      <c r="P609" s="18" t="str">
        <f aca="false">IF(N609="","",IFERROR(INDEX($C$6:$C$105,MATCH(N609,$A$6:$A$105,0)),""))</f>
        <v/>
      </c>
      <c r="Q609" s="31"/>
      <c r="R609" s="31"/>
      <c r="S609" s="33" t="str">
        <f aca="false">IF(OR(Q609="",R609=""),"",Q609*R609)</f>
        <v/>
      </c>
      <c r="T609" s="19"/>
    </row>
    <row r="610" customFormat="false" ht="15" hidden="false" customHeight="false" outlineLevel="0" collapsed="false">
      <c r="K610" s="20"/>
      <c r="L610" s="19"/>
      <c r="M610" s="19"/>
      <c r="N610" s="37"/>
      <c r="O610" s="18" t="str">
        <f aca="false">IF(N610="","",IFERROR(INDEX($B$6:$B$105,MATCH(N610,$A$6:$A$105,0)),"Sai mã hàng"))</f>
        <v/>
      </c>
      <c r="P610" s="18" t="str">
        <f aca="false">IF(N610="","",IFERROR(INDEX($C$6:$C$105,MATCH(N610,$A$6:$A$105,0)),""))</f>
        <v/>
      </c>
      <c r="Q610" s="31"/>
      <c r="R610" s="31"/>
      <c r="S610" s="33" t="str">
        <f aca="false">IF(OR(Q610="",R610=""),"",Q610*R610)</f>
        <v/>
      </c>
      <c r="T610" s="19"/>
    </row>
    <row r="611" customFormat="false" ht="15" hidden="false" customHeight="false" outlineLevel="0" collapsed="false">
      <c r="K611" s="20"/>
      <c r="L611" s="19"/>
      <c r="M611" s="19"/>
      <c r="N611" s="37"/>
      <c r="O611" s="18" t="str">
        <f aca="false">IF(N611="","",IFERROR(INDEX($B$6:$B$105,MATCH(N611,$A$6:$A$105,0)),"Sai mã hàng"))</f>
        <v/>
      </c>
      <c r="P611" s="18" t="str">
        <f aca="false">IF(N611="","",IFERROR(INDEX($C$6:$C$105,MATCH(N611,$A$6:$A$105,0)),""))</f>
        <v/>
      </c>
      <c r="Q611" s="31"/>
      <c r="R611" s="31"/>
      <c r="S611" s="33" t="str">
        <f aca="false">IF(OR(Q611="",R611=""),"",Q611*R611)</f>
        <v/>
      </c>
      <c r="T611" s="19"/>
    </row>
    <row r="612" customFormat="false" ht="15" hidden="false" customHeight="false" outlineLevel="0" collapsed="false">
      <c r="K612" s="20"/>
      <c r="L612" s="19"/>
      <c r="M612" s="19"/>
      <c r="N612" s="37"/>
      <c r="O612" s="18" t="str">
        <f aca="false">IF(N612="","",IFERROR(INDEX($B$6:$B$105,MATCH(N612,$A$6:$A$105,0)),"Sai mã hàng"))</f>
        <v/>
      </c>
      <c r="P612" s="18" t="str">
        <f aca="false">IF(N612="","",IFERROR(INDEX($C$6:$C$105,MATCH(N612,$A$6:$A$105,0)),""))</f>
        <v/>
      </c>
      <c r="Q612" s="31"/>
      <c r="R612" s="31"/>
      <c r="S612" s="33" t="str">
        <f aca="false">IF(OR(Q612="",R612=""),"",Q612*R612)</f>
        <v/>
      </c>
      <c r="T612" s="19"/>
    </row>
    <row r="613" customFormat="false" ht="15" hidden="false" customHeight="false" outlineLevel="0" collapsed="false">
      <c r="K613" s="20"/>
      <c r="L613" s="19"/>
      <c r="M613" s="19"/>
      <c r="N613" s="37"/>
      <c r="O613" s="18" t="str">
        <f aca="false">IF(N613="","",IFERROR(INDEX($B$6:$B$105,MATCH(N613,$A$6:$A$105,0)),"Sai mã hàng"))</f>
        <v/>
      </c>
      <c r="P613" s="18" t="str">
        <f aca="false">IF(N613="","",IFERROR(INDEX($C$6:$C$105,MATCH(N613,$A$6:$A$105,0)),""))</f>
        <v/>
      </c>
      <c r="Q613" s="31"/>
      <c r="R613" s="31"/>
      <c r="S613" s="33" t="str">
        <f aca="false">IF(OR(Q613="",R613=""),"",Q613*R613)</f>
        <v/>
      </c>
      <c r="T613" s="19"/>
    </row>
    <row r="614" customFormat="false" ht="15" hidden="false" customHeight="false" outlineLevel="0" collapsed="false">
      <c r="K614" s="20"/>
      <c r="L614" s="19"/>
      <c r="M614" s="19"/>
      <c r="N614" s="37"/>
      <c r="O614" s="18" t="str">
        <f aca="false">IF(N614="","",IFERROR(INDEX($B$6:$B$105,MATCH(N614,$A$6:$A$105,0)),"Sai mã hàng"))</f>
        <v/>
      </c>
      <c r="P614" s="18" t="str">
        <f aca="false">IF(N614="","",IFERROR(INDEX($C$6:$C$105,MATCH(N614,$A$6:$A$105,0)),""))</f>
        <v/>
      </c>
      <c r="Q614" s="31"/>
      <c r="R614" s="31"/>
      <c r="S614" s="33" t="str">
        <f aca="false">IF(OR(Q614="",R614=""),"",Q614*R614)</f>
        <v/>
      </c>
      <c r="T614" s="19"/>
    </row>
    <row r="615" customFormat="false" ht="15" hidden="false" customHeight="false" outlineLevel="0" collapsed="false">
      <c r="K615" s="20"/>
      <c r="L615" s="19"/>
      <c r="M615" s="19"/>
      <c r="N615" s="37"/>
      <c r="O615" s="18" t="str">
        <f aca="false">IF(N615="","",IFERROR(INDEX($B$6:$B$105,MATCH(N615,$A$6:$A$105,0)),"Sai mã hàng"))</f>
        <v/>
      </c>
      <c r="P615" s="18" t="str">
        <f aca="false">IF(N615="","",IFERROR(INDEX($C$6:$C$105,MATCH(N615,$A$6:$A$105,0)),""))</f>
        <v/>
      </c>
      <c r="Q615" s="31"/>
      <c r="R615" s="31"/>
      <c r="S615" s="33" t="str">
        <f aca="false">IF(OR(Q615="",R615=""),"",Q615*R615)</f>
        <v/>
      </c>
      <c r="T615" s="19"/>
    </row>
    <row r="616" customFormat="false" ht="15" hidden="false" customHeight="false" outlineLevel="0" collapsed="false">
      <c r="K616" s="20"/>
      <c r="L616" s="19"/>
      <c r="M616" s="19"/>
      <c r="N616" s="37"/>
      <c r="O616" s="18" t="str">
        <f aca="false">IF(N616="","",IFERROR(INDEX($B$6:$B$105,MATCH(N616,$A$6:$A$105,0)),"Sai mã hàng"))</f>
        <v/>
      </c>
      <c r="P616" s="18" t="str">
        <f aca="false">IF(N616="","",IFERROR(INDEX($C$6:$C$105,MATCH(N616,$A$6:$A$105,0)),""))</f>
        <v/>
      </c>
      <c r="Q616" s="31"/>
      <c r="R616" s="31"/>
      <c r="S616" s="33" t="str">
        <f aca="false">IF(OR(Q616="",R616=""),"",Q616*R616)</f>
        <v/>
      </c>
      <c r="T616" s="19"/>
    </row>
    <row r="617" customFormat="false" ht="15" hidden="false" customHeight="false" outlineLevel="0" collapsed="false">
      <c r="K617" s="20"/>
      <c r="L617" s="19"/>
      <c r="M617" s="19"/>
      <c r="N617" s="37"/>
      <c r="O617" s="18" t="str">
        <f aca="false">IF(N617="","",IFERROR(INDEX($B$6:$B$105,MATCH(N617,$A$6:$A$105,0)),"Sai mã hàng"))</f>
        <v/>
      </c>
      <c r="P617" s="18" t="str">
        <f aca="false">IF(N617="","",IFERROR(INDEX($C$6:$C$105,MATCH(N617,$A$6:$A$105,0)),""))</f>
        <v/>
      </c>
      <c r="Q617" s="31"/>
      <c r="R617" s="31"/>
      <c r="S617" s="33" t="str">
        <f aca="false">IF(OR(Q617="",R617=""),"",Q617*R617)</f>
        <v/>
      </c>
      <c r="T617" s="19"/>
    </row>
    <row r="618" customFormat="false" ht="15" hidden="false" customHeight="false" outlineLevel="0" collapsed="false">
      <c r="K618" s="20"/>
      <c r="L618" s="19"/>
      <c r="M618" s="19"/>
      <c r="N618" s="37"/>
      <c r="O618" s="18" t="str">
        <f aca="false">IF(N618="","",IFERROR(INDEX($B$6:$B$105,MATCH(N618,$A$6:$A$105,0)),"Sai mã hàng"))</f>
        <v/>
      </c>
      <c r="P618" s="18" t="str">
        <f aca="false">IF(N618="","",IFERROR(INDEX($C$6:$C$105,MATCH(N618,$A$6:$A$105,0)),""))</f>
        <v/>
      </c>
      <c r="Q618" s="31"/>
      <c r="R618" s="31"/>
      <c r="S618" s="33" t="str">
        <f aca="false">IF(OR(Q618="",R618=""),"",Q618*R618)</f>
        <v/>
      </c>
      <c r="T618" s="19"/>
    </row>
    <row r="619" customFormat="false" ht="15" hidden="false" customHeight="false" outlineLevel="0" collapsed="false">
      <c r="K619" s="20"/>
      <c r="L619" s="19"/>
      <c r="M619" s="19"/>
      <c r="N619" s="37"/>
      <c r="O619" s="18" t="str">
        <f aca="false">IF(N619="","",IFERROR(INDEX($B$6:$B$105,MATCH(N619,$A$6:$A$105,0)),"Sai mã hàng"))</f>
        <v/>
      </c>
      <c r="P619" s="18" t="str">
        <f aca="false">IF(N619="","",IFERROR(INDEX($C$6:$C$105,MATCH(N619,$A$6:$A$105,0)),""))</f>
        <v/>
      </c>
      <c r="Q619" s="31"/>
      <c r="R619" s="31"/>
      <c r="S619" s="33" t="str">
        <f aca="false">IF(OR(Q619="",R619=""),"",Q619*R619)</f>
        <v/>
      </c>
      <c r="T619" s="19"/>
    </row>
    <row r="620" customFormat="false" ht="15" hidden="false" customHeight="false" outlineLevel="0" collapsed="false">
      <c r="K620" s="20"/>
      <c r="L620" s="19"/>
      <c r="M620" s="19"/>
      <c r="N620" s="37"/>
      <c r="O620" s="18" t="str">
        <f aca="false">IF(N620="","",IFERROR(INDEX($B$6:$B$105,MATCH(N620,$A$6:$A$105,0)),"Sai mã hàng"))</f>
        <v/>
      </c>
      <c r="P620" s="18" t="str">
        <f aca="false">IF(N620="","",IFERROR(INDEX($C$6:$C$105,MATCH(N620,$A$6:$A$105,0)),""))</f>
        <v/>
      </c>
      <c r="Q620" s="31"/>
      <c r="R620" s="31"/>
      <c r="S620" s="33" t="str">
        <f aca="false">IF(OR(Q620="",R620=""),"",Q620*R620)</f>
        <v/>
      </c>
      <c r="T620" s="19"/>
    </row>
    <row r="621" customFormat="false" ht="15" hidden="false" customHeight="false" outlineLevel="0" collapsed="false">
      <c r="K621" s="20"/>
      <c r="L621" s="19"/>
      <c r="M621" s="19"/>
      <c r="N621" s="37"/>
      <c r="O621" s="18" t="str">
        <f aca="false">IF(N621="","",IFERROR(INDEX($B$6:$B$105,MATCH(N621,$A$6:$A$105,0)),"Sai mã hàng"))</f>
        <v/>
      </c>
      <c r="P621" s="18" t="str">
        <f aca="false">IF(N621="","",IFERROR(INDEX($C$6:$C$105,MATCH(N621,$A$6:$A$105,0)),""))</f>
        <v/>
      </c>
      <c r="Q621" s="31"/>
      <c r="R621" s="31"/>
      <c r="S621" s="33" t="str">
        <f aca="false">IF(OR(Q621="",R621=""),"",Q621*R621)</f>
        <v/>
      </c>
      <c r="T621" s="19"/>
    </row>
    <row r="622" customFormat="false" ht="15" hidden="false" customHeight="false" outlineLevel="0" collapsed="false">
      <c r="K622" s="20"/>
      <c r="L622" s="19"/>
      <c r="M622" s="19"/>
      <c r="N622" s="37"/>
      <c r="O622" s="18" t="str">
        <f aca="false">IF(N622="","",IFERROR(INDEX($B$6:$B$105,MATCH(N622,$A$6:$A$105,0)),"Sai mã hàng"))</f>
        <v/>
      </c>
      <c r="P622" s="18" t="str">
        <f aca="false">IF(N622="","",IFERROR(INDEX($C$6:$C$105,MATCH(N622,$A$6:$A$105,0)),""))</f>
        <v/>
      </c>
      <c r="Q622" s="31"/>
      <c r="R622" s="31"/>
      <c r="S622" s="33" t="str">
        <f aca="false">IF(OR(Q622="",R622=""),"",Q622*R622)</f>
        <v/>
      </c>
      <c r="T622" s="19"/>
    </row>
    <row r="623" customFormat="false" ht="15" hidden="false" customHeight="false" outlineLevel="0" collapsed="false">
      <c r="K623" s="20"/>
      <c r="L623" s="19"/>
      <c r="M623" s="19"/>
      <c r="N623" s="37"/>
      <c r="O623" s="18" t="str">
        <f aca="false">IF(N623="","",IFERROR(INDEX($B$6:$B$105,MATCH(N623,$A$6:$A$105,0)),"Sai mã hàng"))</f>
        <v/>
      </c>
      <c r="P623" s="18" t="str">
        <f aca="false">IF(N623="","",IFERROR(INDEX($C$6:$C$105,MATCH(N623,$A$6:$A$105,0)),""))</f>
        <v/>
      </c>
      <c r="Q623" s="31"/>
      <c r="R623" s="31"/>
      <c r="S623" s="33" t="str">
        <f aca="false">IF(OR(Q623="",R623=""),"",Q623*R623)</f>
        <v/>
      </c>
      <c r="T623" s="19"/>
    </row>
    <row r="624" customFormat="false" ht="15" hidden="false" customHeight="false" outlineLevel="0" collapsed="false">
      <c r="K624" s="20"/>
      <c r="L624" s="19"/>
      <c r="M624" s="19"/>
      <c r="N624" s="37"/>
      <c r="O624" s="18" t="str">
        <f aca="false">IF(N624="","",IFERROR(INDEX($B$6:$B$105,MATCH(N624,$A$6:$A$105,0)),"Sai mã hàng"))</f>
        <v/>
      </c>
      <c r="P624" s="18" t="str">
        <f aca="false">IF(N624="","",IFERROR(INDEX($C$6:$C$105,MATCH(N624,$A$6:$A$105,0)),""))</f>
        <v/>
      </c>
      <c r="Q624" s="31"/>
      <c r="R624" s="31"/>
      <c r="S624" s="33" t="str">
        <f aca="false">IF(OR(Q624="",R624=""),"",Q624*R624)</f>
        <v/>
      </c>
      <c r="T624" s="19"/>
    </row>
    <row r="625" customFormat="false" ht="15" hidden="false" customHeight="false" outlineLevel="0" collapsed="false">
      <c r="K625" s="20"/>
      <c r="L625" s="19"/>
      <c r="M625" s="19"/>
      <c r="N625" s="37"/>
      <c r="O625" s="18" t="str">
        <f aca="false">IF(N625="","",IFERROR(INDEX($B$6:$B$105,MATCH(N625,$A$6:$A$105,0)),"Sai mã hàng"))</f>
        <v/>
      </c>
      <c r="P625" s="18" t="str">
        <f aca="false">IF(N625="","",IFERROR(INDEX($C$6:$C$105,MATCH(N625,$A$6:$A$105,0)),""))</f>
        <v/>
      </c>
      <c r="Q625" s="31"/>
      <c r="R625" s="31"/>
      <c r="S625" s="33" t="str">
        <f aca="false">IF(OR(Q625="",R625=""),"",Q625*R625)</f>
        <v/>
      </c>
      <c r="T625" s="19"/>
    </row>
    <row r="626" customFormat="false" ht="15" hidden="false" customHeight="false" outlineLevel="0" collapsed="false">
      <c r="K626" s="20"/>
      <c r="L626" s="19"/>
      <c r="M626" s="19"/>
      <c r="N626" s="37"/>
      <c r="O626" s="18" t="str">
        <f aca="false">IF(N626="","",IFERROR(INDEX($B$6:$B$105,MATCH(N626,$A$6:$A$105,0)),"Sai mã hàng"))</f>
        <v/>
      </c>
      <c r="P626" s="18" t="str">
        <f aca="false">IF(N626="","",IFERROR(INDEX($C$6:$C$105,MATCH(N626,$A$6:$A$105,0)),""))</f>
        <v/>
      </c>
      <c r="Q626" s="31"/>
      <c r="R626" s="31"/>
      <c r="S626" s="33" t="str">
        <f aca="false">IF(OR(Q626="",R626=""),"",Q626*R626)</f>
        <v/>
      </c>
      <c r="T626" s="19"/>
    </row>
    <row r="627" customFormat="false" ht="15" hidden="false" customHeight="false" outlineLevel="0" collapsed="false">
      <c r="K627" s="20"/>
      <c r="L627" s="19"/>
      <c r="M627" s="19"/>
      <c r="N627" s="37"/>
      <c r="O627" s="18" t="str">
        <f aca="false">IF(N627="","",IFERROR(INDEX($B$6:$B$105,MATCH(N627,$A$6:$A$105,0)),"Sai mã hàng"))</f>
        <v/>
      </c>
      <c r="P627" s="18" t="str">
        <f aca="false">IF(N627="","",IFERROR(INDEX($C$6:$C$105,MATCH(N627,$A$6:$A$105,0)),""))</f>
        <v/>
      </c>
      <c r="Q627" s="31"/>
      <c r="R627" s="31"/>
      <c r="S627" s="33" t="str">
        <f aca="false">IF(OR(Q627="",R627=""),"",Q627*R627)</f>
        <v/>
      </c>
      <c r="T627" s="19"/>
    </row>
    <row r="628" customFormat="false" ht="15" hidden="false" customHeight="false" outlineLevel="0" collapsed="false">
      <c r="K628" s="20"/>
      <c r="L628" s="19"/>
      <c r="M628" s="19"/>
      <c r="N628" s="37"/>
      <c r="O628" s="18" t="str">
        <f aca="false">IF(N628="","",IFERROR(INDEX($B$6:$B$105,MATCH(N628,$A$6:$A$105,0)),"Sai mã hàng"))</f>
        <v/>
      </c>
      <c r="P628" s="18" t="str">
        <f aca="false">IF(N628="","",IFERROR(INDEX($C$6:$C$105,MATCH(N628,$A$6:$A$105,0)),""))</f>
        <v/>
      </c>
      <c r="Q628" s="31"/>
      <c r="R628" s="31"/>
      <c r="S628" s="33" t="str">
        <f aca="false">IF(OR(Q628="",R628=""),"",Q628*R628)</f>
        <v/>
      </c>
      <c r="T628" s="19"/>
    </row>
    <row r="629" customFormat="false" ht="15" hidden="false" customHeight="false" outlineLevel="0" collapsed="false">
      <c r="K629" s="20"/>
      <c r="L629" s="19"/>
      <c r="M629" s="19"/>
      <c r="N629" s="37"/>
      <c r="O629" s="18" t="str">
        <f aca="false">IF(N629="","",IFERROR(INDEX($B$6:$B$105,MATCH(N629,$A$6:$A$105,0)),"Sai mã hàng"))</f>
        <v/>
      </c>
      <c r="P629" s="18" t="str">
        <f aca="false">IF(N629="","",IFERROR(INDEX($C$6:$C$105,MATCH(N629,$A$6:$A$105,0)),""))</f>
        <v/>
      </c>
      <c r="Q629" s="31"/>
      <c r="R629" s="31"/>
      <c r="S629" s="33" t="str">
        <f aca="false">IF(OR(Q629="",R629=""),"",Q629*R629)</f>
        <v/>
      </c>
      <c r="T629" s="19"/>
    </row>
    <row r="630" customFormat="false" ht="15" hidden="false" customHeight="false" outlineLevel="0" collapsed="false">
      <c r="K630" s="20"/>
      <c r="L630" s="19"/>
      <c r="M630" s="19"/>
      <c r="N630" s="37"/>
      <c r="O630" s="18" t="str">
        <f aca="false">IF(N630="","",IFERROR(INDEX($B$6:$B$105,MATCH(N630,$A$6:$A$105,0)),"Sai mã hàng"))</f>
        <v/>
      </c>
      <c r="P630" s="18" t="str">
        <f aca="false">IF(N630="","",IFERROR(INDEX($C$6:$C$105,MATCH(N630,$A$6:$A$105,0)),""))</f>
        <v/>
      </c>
      <c r="Q630" s="31"/>
      <c r="R630" s="31"/>
      <c r="S630" s="33" t="str">
        <f aca="false">IF(OR(Q630="",R630=""),"",Q630*R630)</f>
        <v/>
      </c>
      <c r="T630" s="19"/>
    </row>
    <row r="631" customFormat="false" ht="15" hidden="false" customHeight="false" outlineLevel="0" collapsed="false">
      <c r="K631" s="20"/>
      <c r="L631" s="19"/>
      <c r="M631" s="19"/>
      <c r="N631" s="37"/>
      <c r="O631" s="18" t="str">
        <f aca="false">IF(N631="","",IFERROR(INDEX($B$6:$B$105,MATCH(N631,$A$6:$A$105,0)),"Sai mã hàng"))</f>
        <v/>
      </c>
      <c r="P631" s="18" t="str">
        <f aca="false">IF(N631="","",IFERROR(INDEX($C$6:$C$105,MATCH(N631,$A$6:$A$105,0)),""))</f>
        <v/>
      </c>
      <c r="Q631" s="31"/>
      <c r="R631" s="31"/>
      <c r="S631" s="33" t="str">
        <f aca="false">IF(OR(Q631="",R631=""),"",Q631*R631)</f>
        <v/>
      </c>
      <c r="T631" s="19"/>
    </row>
    <row r="632" customFormat="false" ht="15" hidden="false" customHeight="false" outlineLevel="0" collapsed="false">
      <c r="K632" s="20"/>
      <c r="L632" s="19"/>
      <c r="M632" s="19"/>
      <c r="N632" s="37"/>
      <c r="O632" s="18" t="str">
        <f aca="false">IF(N632="","",IFERROR(INDEX($B$6:$B$105,MATCH(N632,$A$6:$A$105,0)),"Sai mã hàng"))</f>
        <v/>
      </c>
      <c r="P632" s="18" t="str">
        <f aca="false">IF(N632="","",IFERROR(INDEX($C$6:$C$105,MATCH(N632,$A$6:$A$105,0)),""))</f>
        <v/>
      </c>
      <c r="Q632" s="31"/>
      <c r="R632" s="31"/>
      <c r="S632" s="33" t="str">
        <f aca="false">IF(OR(Q632="",R632=""),"",Q632*R632)</f>
        <v/>
      </c>
      <c r="T632" s="19"/>
    </row>
    <row r="633" customFormat="false" ht="15" hidden="false" customHeight="false" outlineLevel="0" collapsed="false">
      <c r="K633" s="20"/>
      <c r="L633" s="19"/>
      <c r="M633" s="19"/>
      <c r="N633" s="37"/>
      <c r="O633" s="18" t="str">
        <f aca="false">IF(N633="","",IFERROR(INDEX($B$6:$B$105,MATCH(N633,$A$6:$A$105,0)),"Sai mã hàng"))</f>
        <v/>
      </c>
      <c r="P633" s="18" t="str">
        <f aca="false">IF(N633="","",IFERROR(INDEX($C$6:$C$105,MATCH(N633,$A$6:$A$105,0)),""))</f>
        <v/>
      </c>
      <c r="Q633" s="31"/>
      <c r="R633" s="31"/>
      <c r="S633" s="33" t="str">
        <f aca="false">IF(OR(Q633="",R633=""),"",Q633*R633)</f>
        <v/>
      </c>
      <c r="T633" s="19"/>
    </row>
    <row r="634" customFormat="false" ht="15" hidden="false" customHeight="false" outlineLevel="0" collapsed="false">
      <c r="K634" s="20"/>
      <c r="L634" s="19"/>
      <c r="M634" s="19"/>
      <c r="N634" s="37"/>
      <c r="O634" s="18" t="str">
        <f aca="false">IF(N634="","",IFERROR(INDEX($B$6:$B$105,MATCH(N634,$A$6:$A$105,0)),"Sai mã hàng"))</f>
        <v/>
      </c>
      <c r="P634" s="18" t="str">
        <f aca="false">IF(N634="","",IFERROR(INDEX($C$6:$C$105,MATCH(N634,$A$6:$A$105,0)),""))</f>
        <v/>
      </c>
      <c r="Q634" s="31"/>
      <c r="R634" s="31"/>
      <c r="S634" s="33" t="str">
        <f aca="false">IF(OR(Q634="",R634=""),"",Q634*R634)</f>
        <v/>
      </c>
      <c r="T634" s="19"/>
    </row>
    <row r="635" customFormat="false" ht="15" hidden="false" customHeight="false" outlineLevel="0" collapsed="false">
      <c r="K635" s="20"/>
      <c r="L635" s="19"/>
      <c r="M635" s="19"/>
      <c r="N635" s="37"/>
      <c r="O635" s="18" t="str">
        <f aca="false">IF(N635="","",IFERROR(INDEX($B$6:$B$105,MATCH(N635,$A$6:$A$105,0)),"Sai mã hàng"))</f>
        <v/>
      </c>
      <c r="P635" s="18" t="str">
        <f aca="false">IF(N635="","",IFERROR(INDEX($C$6:$C$105,MATCH(N635,$A$6:$A$105,0)),""))</f>
        <v/>
      </c>
      <c r="Q635" s="31"/>
      <c r="R635" s="31"/>
      <c r="S635" s="33" t="str">
        <f aca="false">IF(OR(Q635="",R635=""),"",Q635*R635)</f>
        <v/>
      </c>
      <c r="T635" s="19"/>
    </row>
    <row r="636" customFormat="false" ht="15" hidden="false" customHeight="false" outlineLevel="0" collapsed="false">
      <c r="K636" s="20"/>
      <c r="L636" s="19"/>
      <c r="M636" s="19"/>
      <c r="N636" s="37"/>
      <c r="O636" s="18" t="str">
        <f aca="false">IF(N636="","",IFERROR(INDEX($B$6:$B$105,MATCH(N636,$A$6:$A$105,0)),"Sai mã hàng"))</f>
        <v/>
      </c>
      <c r="P636" s="18" t="str">
        <f aca="false">IF(N636="","",IFERROR(INDEX($C$6:$C$105,MATCH(N636,$A$6:$A$105,0)),""))</f>
        <v/>
      </c>
      <c r="Q636" s="31"/>
      <c r="R636" s="31"/>
      <c r="S636" s="33" t="str">
        <f aca="false">IF(OR(Q636="",R636=""),"",Q636*R636)</f>
        <v/>
      </c>
      <c r="T636" s="19"/>
    </row>
    <row r="637" customFormat="false" ht="15" hidden="false" customHeight="false" outlineLevel="0" collapsed="false">
      <c r="K637" s="20"/>
      <c r="L637" s="19"/>
      <c r="M637" s="19"/>
      <c r="N637" s="37"/>
      <c r="O637" s="18" t="str">
        <f aca="false">IF(N637="","",IFERROR(INDEX($B$6:$B$105,MATCH(N637,$A$6:$A$105,0)),"Sai mã hàng"))</f>
        <v/>
      </c>
      <c r="P637" s="18" t="str">
        <f aca="false">IF(N637="","",IFERROR(INDEX($C$6:$C$105,MATCH(N637,$A$6:$A$105,0)),""))</f>
        <v/>
      </c>
      <c r="Q637" s="31"/>
      <c r="R637" s="31"/>
      <c r="S637" s="33" t="str">
        <f aca="false">IF(OR(Q637="",R637=""),"",Q637*R637)</f>
        <v/>
      </c>
      <c r="T637" s="19"/>
    </row>
    <row r="638" customFormat="false" ht="15" hidden="false" customHeight="false" outlineLevel="0" collapsed="false">
      <c r="K638" s="20"/>
      <c r="L638" s="19"/>
      <c r="M638" s="19"/>
      <c r="N638" s="37"/>
      <c r="O638" s="18" t="str">
        <f aca="false">IF(N638="","",IFERROR(INDEX($B$6:$B$105,MATCH(N638,$A$6:$A$105,0)),"Sai mã hàng"))</f>
        <v/>
      </c>
      <c r="P638" s="18" t="str">
        <f aca="false">IF(N638="","",IFERROR(INDEX($C$6:$C$105,MATCH(N638,$A$6:$A$105,0)),""))</f>
        <v/>
      </c>
      <c r="Q638" s="31"/>
      <c r="R638" s="31"/>
      <c r="S638" s="33" t="str">
        <f aca="false">IF(OR(Q638="",R638=""),"",Q638*R638)</f>
        <v/>
      </c>
      <c r="T638" s="19"/>
    </row>
    <row r="639" customFormat="false" ht="15" hidden="false" customHeight="false" outlineLevel="0" collapsed="false">
      <c r="K639" s="20"/>
      <c r="L639" s="19"/>
      <c r="M639" s="19"/>
      <c r="N639" s="37"/>
      <c r="O639" s="18" t="str">
        <f aca="false">IF(N639="","",IFERROR(INDEX($B$6:$B$105,MATCH(N639,$A$6:$A$105,0)),"Sai mã hàng"))</f>
        <v/>
      </c>
      <c r="P639" s="18" t="str">
        <f aca="false">IF(N639="","",IFERROR(INDEX($C$6:$C$105,MATCH(N639,$A$6:$A$105,0)),""))</f>
        <v/>
      </c>
      <c r="Q639" s="31"/>
      <c r="R639" s="31"/>
      <c r="S639" s="33" t="str">
        <f aca="false">IF(OR(Q639="",R639=""),"",Q639*R639)</f>
        <v/>
      </c>
      <c r="T639" s="19"/>
    </row>
    <row r="640" customFormat="false" ht="15" hidden="false" customHeight="false" outlineLevel="0" collapsed="false">
      <c r="K640" s="20"/>
      <c r="L640" s="19"/>
      <c r="M640" s="19"/>
      <c r="N640" s="37"/>
      <c r="O640" s="18" t="str">
        <f aca="false">IF(N640="","",IFERROR(INDEX($B$6:$B$105,MATCH(N640,$A$6:$A$105,0)),"Sai mã hàng"))</f>
        <v/>
      </c>
      <c r="P640" s="18" t="str">
        <f aca="false">IF(N640="","",IFERROR(INDEX($C$6:$C$105,MATCH(N640,$A$6:$A$105,0)),""))</f>
        <v/>
      </c>
      <c r="Q640" s="31"/>
      <c r="R640" s="31"/>
      <c r="S640" s="33" t="str">
        <f aca="false">IF(OR(Q640="",R640=""),"",Q640*R640)</f>
        <v/>
      </c>
      <c r="T640" s="19"/>
    </row>
    <row r="641" customFormat="false" ht="15" hidden="false" customHeight="false" outlineLevel="0" collapsed="false">
      <c r="K641" s="20"/>
      <c r="L641" s="19"/>
      <c r="M641" s="19"/>
      <c r="N641" s="37"/>
      <c r="O641" s="18" t="str">
        <f aca="false">IF(N641="","",IFERROR(INDEX($B$6:$B$105,MATCH(N641,$A$6:$A$105,0)),"Sai mã hàng"))</f>
        <v/>
      </c>
      <c r="P641" s="18" t="str">
        <f aca="false">IF(N641="","",IFERROR(INDEX($C$6:$C$105,MATCH(N641,$A$6:$A$105,0)),""))</f>
        <v/>
      </c>
      <c r="Q641" s="31"/>
      <c r="R641" s="31"/>
      <c r="S641" s="33" t="str">
        <f aca="false">IF(OR(Q641="",R641=""),"",Q641*R641)</f>
        <v/>
      </c>
      <c r="T641" s="19"/>
    </row>
    <row r="642" customFormat="false" ht="15" hidden="false" customHeight="false" outlineLevel="0" collapsed="false">
      <c r="K642" s="20"/>
      <c r="L642" s="19"/>
      <c r="M642" s="19"/>
      <c r="N642" s="37"/>
      <c r="O642" s="18" t="str">
        <f aca="false">IF(N642="","",IFERROR(INDEX($B$6:$B$105,MATCH(N642,$A$6:$A$105,0)),"Sai mã hàng"))</f>
        <v/>
      </c>
      <c r="P642" s="18" t="str">
        <f aca="false">IF(N642="","",IFERROR(INDEX($C$6:$C$105,MATCH(N642,$A$6:$A$105,0)),""))</f>
        <v/>
      </c>
      <c r="Q642" s="31"/>
      <c r="R642" s="31"/>
      <c r="S642" s="33" t="str">
        <f aca="false">IF(OR(Q642="",R642=""),"",Q642*R642)</f>
        <v/>
      </c>
      <c r="T642" s="19"/>
    </row>
    <row r="643" customFormat="false" ht="15" hidden="false" customHeight="false" outlineLevel="0" collapsed="false">
      <c r="K643" s="20"/>
      <c r="L643" s="19"/>
      <c r="M643" s="19"/>
      <c r="N643" s="37"/>
      <c r="O643" s="18" t="str">
        <f aca="false">IF(N643="","",IFERROR(INDEX($B$6:$B$105,MATCH(N643,$A$6:$A$105,0)),"Sai mã hàng"))</f>
        <v/>
      </c>
      <c r="P643" s="18" t="str">
        <f aca="false">IF(N643="","",IFERROR(INDEX($C$6:$C$105,MATCH(N643,$A$6:$A$105,0)),""))</f>
        <v/>
      </c>
      <c r="Q643" s="31"/>
      <c r="R643" s="31"/>
      <c r="S643" s="33" t="str">
        <f aca="false">IF(OR(Q643="",R643=""),"",Q643*R643)</f>
        <v/>
      </c>
      <c r="T643" s="19"/>
    </row>
    <row r="644" customFormat="false" ht="15" hidden="false" customHeight="false" outlineLevel="0" collapsed="false">
      <c r="K644" s="20"/>
      <c r="L644" s="19"/>
      <c r="M644" s="19"/>
      <c r="N644" s="37"/>
      <c r="O644" s="18" t="str">
        <f aca="false">IF(N644="","",IFERROR(INDEX($B$6:$B$105,MATCH(N644,$A$6:$A$105,0)),"Sai mã hàng"))</f>
        <v/>
      </c>
      <c r="P644" s="18" t="str">
        <f aca="false">IF(N644="","",IFERROR(INDEX($C$6:$C$105,MATCH(N644,$A$6:$A$105,0)),""))</f>
        <v/>
      </c>
      <c r="Q644" s="31"/>
      <c r="R644" s="31"/>
      <c r="S644" s="33" t="str">
        <f aca="false">IF(OR(Q644="",R644=""),"",Q644*R644)</f>
        <v/>
      </c>
      <c r="T644" s="19"/>
    </row>
    <row r="645" customFormat="false" ht="15" hidden="false" customHeight="false" outlineLevel="0" collapsed="false">
      <c r="K645" s="20"/>
      <c r="L645" s="19"/>
      <c r="M645" s="19"/>
      <c r="N645" s="37"/>
      <c r="O645" s="18" t="str">
        <f aca="false">IF(N645="","",IFERROR(INDEX($B$6:$B$105,MATCH(N645,$A$6:$A$105,0)),"Sai mã hàng"))</f>
        <v/>
      </c>
      <c r="P645" s="18" t="str">
        <f aca="false">IF(N645="","",IFERROR(INDEX($C$6:$C$105,MATCH(N645,$A$6:$A$105,0)),""))</f>
        <v/>
      </c>
      <c r="Q645" s="31"/>
      <c r="R645" s="31"/>
      <c r="S645" s="33" t="str">
        <f aca="false">IF(OR(Q645="",R645=""),"",Q645*R645)</f>
        <v/>
      </c>
      <c r="T645" s="19"/>
    </row>
    <row r="646" customFormat="false" ht="15" hidden="false" customHeight="false" outlineLevel="0" collapsed="false">
      <c r="K646" s="20"/>
      <c r="L646" s="19"/>
      <c r="M646" s="19"/>
      <c r="N646" s="37"/>
      <c r="O646" s="18" t="str">
        <f aca="false">IF(N646="","",IFERROR(INDEX($B$6:$B$105,MATCH(N646,$A$6:$A$105,0)),"Sai mã hàng"))</f>
        <v/>
      </c>
      <c r="P646" s="18" t="str">
        <f aca="false">IF(N646="","",IFERROR(INDEX($C$6:$C$105,MATCH(N646,$A$6:$A$105,0)),""))</f>
        <v/>
      </c>
      <c r="Q646" s="31"/>
      <c r="R646" s="31"/>
      <c r="S646" s="33" t="str">
        <f aca="false">IF(OR(Q646="",R646=""),"",Q646*R646)</f>
        <v/>
      </c>
      <c r="T646" s="19"/>
    </row>
    <row r="647" customFormat="false" ht="15" hidden="false" customHeight="false" outlineLevel="0" collapsed="false">
      <c r="K647" s="20"/>
      <c r="L647" s="19"/>
      <c r="M647" s="19"/>
      <c r="N647" s="37"/>
      <c r="O647" s="18" t="str">
        <f aca="false">IF(N647="","",IFERROR(INDEX($B$6:$B$105,MATCH(N647,$A$6:$A$105,0)),"Sai mã hàng"))</f>
        <v/>
      </c>
      <c r="P647" s="18" t="str">
        <f aca="false">IF(N647="","",IFERROR(INDEX($C$6:$C$105,MATCH(N647,$A$6:$A$105,0)),""))</f>
        <v/>
      </c>
      <c r="Q647" s="31"/>
      <c r="R647" s="31"/>
      <c r="S647" s="33" t="str">
        <f aca="false">IF(OR(Q647="",R647=""),"",Q647*R647)</f>
        <v/>
      </c>
      <c r="T647" s="19"/>
    </row>
    <row r="648" customFormat="false" ht="15" hidden="false" customHeight="false" outlineLevel="0" collapsed="false">
      <c r="K648" s="20"/>
      <c r="L648" s="19"/>
      <c r="M648" s="19"/>
      <c r="N648" s="37"/>
      <c r="O648" s="18" t="str">
        <f aca="false">IF(N648="","",IFERROR(INDEX($B$6:$B$105,MATCH(N648,$A$6:$A$105,0)),"Sai mã hàng"))</f>
        <v/>
      </c>
      <c r="P648" s="18" t="str">
        <f aca="false">IF(N648="","",IFERROR(INDEX($C$6:$C$105,MATCH(N648,$A$6:$A$105,0)),""))</f>
        <v/>
      </c>
      <c r="Q648" s="31"/>
      <c r="R648" s="31"/>
      <c r="S648" s="33" t="str">
        <f aca="false">IF(OR(Q648="",R648=""),"",Q648*R648)</f>
        <v/>
      </c>
      <c r="T648" s="19"/>
    </row>
    <row r="649" customFormat="false" ht="15" hidden="false" customHeight="false" outlineLevel="0" collapsed="false">
      <c r="K649" s="20"/>
      <c r="L649" s="19"/>
      <c r="M649" s="19"/>
      <c r="N649" s="37"/>
      <c r="O649" s="18" t="str">
        <f aca="false">IF(N649="","",IFERROR(INDEX($B$6:$B$105,MATCH(N649,$A$6:$A$105,0)),"Sai mã hàng"))</f>
        <v/>
      </c>
      <c r="P649" s="18" t="str">
        <f aca="false">IF(N649="","",IFERROR(INDEX($C$6:$C$105,MATCH(N649,$A$6:$A$105,0)),""))</f>
        <v/>
      </c>
      <c r="Q649" s="31"/>
      <c r="R649" s="31"/>
      <c r="S649" s="33" t="str">
        <f aca="false">IF(OR(Q649="",R649=""),"",Q649*R649)</f>
        <v/>
      </c>
      <c r="T649" s="19"/>
    </row>
    <row r="650" customFormat="false" ht="15" hidden="false" customHeight="false" outlineLevel="0" collapsed="false">
      <c r="K650" s="20"/>
      <c r="L650" s="19"/>
      <c r="M650" s="19"/>
      <c r="N650" s="37"/>
      <c r="O650" s="18" t="str">
        <f aca="false">IF(N650="","",IFERROR(INDEX($B$6:$B$105,MATCH(N650,$A$6:$A$105,0)),"Sai mã hàng"))</f>
        <v/>
      </c>
      <c r="P650" s="18" t="str">
        <f aca="false">IF(N650="","",IFERROR(INDEX($C$6:$C$105,MATCH(N650,$A$6:$A$105,0)),""))</f>
        <v/>
      </c>
      <c r="Q650" s="31"/>
      <c r="R650" s="31"/>
      <c r="S650" s="33" t="str">
        <f aca="false">IF(OR(Q650="",R650=""),"",Q650*R650)</f>
        <v/>
      </c>
      <c r="T650" s="19"/>
    </row>
    <row r="651" customFormat="false" ht="15" hidden="false" customHeight="false" outlineLevel="0" collapsed="false">
      <c r="K651" s="20"/>
      <c r="L651" s="19"/>
      <c r="M651" s="19"/>
      <c r="N651" s="37"/>
      <c r="O651" s="18" t="str">
        <f aca="false">IF(N651="","",IFERROR(INDEX($B$6:$B$105,MATCH(N651,$A$6:$A$105,0)),"Sai mã hàng"))</f>
        <v/>
      </c>
      <c r="P651" s="18" t="str">
        <f aca="false">IF(N651="","",IFERROR(INDEX($C$6:$C$105,MATCH(N651,$A$6:$A$105,0)),""))</f>
        <v/>
      </c>
      <c r="Q651" s="31"/>
      <c r="R651" s="31"/>
      <c r="S651" s="33" t="str">
        <f aca="false">IF(OR(Q651="",R651=""),"",Q651*R651)</f>
        <v/>
      </c>
      <c r="T651" s="19"/>
    </row>
    <row r="652" customFormat="false" ht="15" hidden="false" customHeight="false" outlineLevel="0" collapsed="false">
      <c r="K652" s="20"/>
      <c r="L652" s="19"/>
      <c r="M652" s="19"/>
      <c r="N652" s="37"/>
      <c r="O652" s="18" t="str">
        <f aca="false">IF(N652="","",IFERROR(INDEX($B$6:$B$105,MATCH(N652,$A$6:$A$105,0)),"Sai mã hàng"))</f>
        <v/>
      </c>
      <c r="P652" s="18" t="str">
        <f aca="false">IF(N652="","",IFERROR(INDEX($C$6:$C$105,MATCH(N652,$A$6:$A$105,0)),""))</f>
        <v/>
      </c>
      <c r="Q652" s="31"/>
      <c r="R652" s="31"/>
      <c r="S652" s="33" t="str">
        <f aca="false">IF(OR(Q652="",R652=""),"",Q652*R652)</f>
        <v/>
      </c>
      <c r="T652" s="19"/>
    </row>
    <row r="653" customFormat="false" ht="15" hidden="false" customHeight="false" outlineLevel="0" collapsed="false">
      <c r="K653" s="20"/>
      <c r="L653" s="19"/>
      <c r="M653" s="19"/>
      <c r="N653" s="37"/>
      <c r="O653" s="18" t="str">
        <f aca="false">IF(N653="","",IFERROR(INDEX($B$6:$B$105,MATCH(N653,$A$6:$A$105,0)),"Sai mã hàng"))</f>
        <v/>
      </c>
      <c r="P653" s="18" t="str">
        <f aca="false">IF(N653="","",IFERROR(INDEX($C$6:$C$105,MATCH(N653,$A$6:$A$105,0)),""))</f>
        <v/>
      </c>
      <c r="Q653" s="31"/>
      <c r="R653" s="31"/>
      <c r="S653" s="33" t="str">
        <f aca="false">IF(OR(Q653="",R653=""),"",Q653*R653)</f>
        <v/>
      </c>
      <c r="T653" s="19"/>
    </row>
    <row r="654" customFormat="false" ht="15" hidden="false" customHeight="false" outlineLevel="0" collapsed="false">
      <c r="K654" s="20"/>
      <c r="L654" s="19"/>
      <c r="M654" s="19"/>
      <c r="N654" s="37"/>
      <c r="O654" s="18" t="str">
        <f aca="false">IF(N654="","",IFERROR(INDEX($B$6:$B$105,MATCH(N654,$A$6:$A$105,0)),"Sai mã hàng"))</f>
        <v/>
      </c>
      <c r="P654" s="18" t="str">
        <f aca="false">IF(N654="","",IFERROR(INDEX($C$6:$C$105,MATCH(N654,$A$6:$A$105,0)),""))</f>
        <v/>
      </c>
      <c r="Q654" s="31"/>
      <c r="R654" s="31"/>
      <c r="S654" s="33" t="str">
        <f aca="false">IF(OR(Q654="",R654=""),"",Q654*R654)</f>
        <v/>
      </c>
      <c r="T654" s="19"/>
    </row>
    <row r="655" customFormat="false" ht="15" hidden="false" customHeight="false" outlineLevel="0" collapsed="false">
      <c r="K655" s="20"/>
      <c r="L655" s="19"/>
      <c r="M655" s="19"/>
      <c r="N655" s="37"/>
      <c r="O655" s="18" t="str">
        <f aca="false">IF(N655="","",IFERROR(INDEX($B$6:$B$105,MATCH(N655,$A$6:$A$105,0)),"Sai mã hàng"))</f>
        <v/>
      </c>
      <c r="P655" s="18" t="str">
        <f aca="false">IF(N655="","",IFERROR(INDEX($C$6:$C$105,MATCH(N655,$A$6:$A$105,0)),""))</f>
        <v/>
      </c>
      <c r="Q655" s="31"/>
      <c r="R655" s="31"/>
      <c r="S655" s="33" t="str">
        <f aca="false">IF(OR(Q655="",R655=""),"",Q655*R655)</f>
        <v/>
      </c>
      <c r="T655" s="19"/>
    </row>
    <row r="656" customFormat="false" ht="15" hidden="false" customHeight="false" outlineLevel="0" collapsed="false">
      <c r="K656" s="20"/>
      <c r="L656" s="19"/>
      <c r="M656" s="19"/>
      <c r="N656" s="37"/>
      <c r="O656" s="18" t="str">
        <f aca="false">IF(N656="","",IFERROR(INDEX($B$6:$B$105,MATCH(N656,$A$6:$A$105,0)),"Sai mã hàng"))</f>
        <v/>
      </c>
      <c r="P656" s="18" t="str">
        <f aca="false">IF(N656="","",IFERROR(INDEX($C$6:$C$105,MATCH(N656,$A$6:$A$105,0)),""))</f>
        <v/>
      </c>
      <c r="Q656" s="31"/>
      <c r="R656" s="31"/>
      <c r="S656" s="33" t="str">
        <f aca="false">IF(OR(Q656="",R656=""),"",Q656*R656)</f>
        <v/>
      </c>
      <c r="T656" s="19"/>
    </row>
    <row r="657" customFormat="false" ht="15" hidden="false" customHeight="false" outlineLevel="0" collapsed="false">
      <c r="K657" s="20"/>
      <c r="L657" s="19"/>
      <c r="M657" s="19"/>
      <c r="N657" s="37"/>
      <c r="O657" s="18" t="str">
        <f aca="false">IF(N657="","",IFERROR(INDEX($B$6:$B$105,MATCH(N657,$A$6:$A$105,0)),"Sai mã hàng"))</f>
        <v/>
      </c>
      <c r="P657" s="18" t="str">
        <f aca="false">IF(N657="","",IFERROR(INDEX($C$6:$C$105,MATCH(N657,$A$6:$A$105,0)),""))</f>
        <v/>
      </c>
      <c r="Q657" s="31"/>
      <c r="R657" s="31"/>
      <c r="S657" s="33" t="str">
        <f aca="false">IF(OR(Q657="",R657=""),"",Q657*R657)</f>
        <v/>
      </c>
      <c r="T657" s="19"/>
    </row>
    <row r="658" customFormat="false" ht="15" hidden="false" customHeight="false" outlineLevel="0" collapsed="false">
      <c r="K658" s="20"/>
      <c r="L658" s="19"/>
      <c r="M658" s="19"/>
      <c r="N658" s="37"/>
      <c r="O658" s="18" t="str">
        <f aca="false">IF(N658="","",IFERROR(INDEX($B$6:$B$105,MATCH(N658,$A$6:$A$105,0)),"Sai mã hàng"))</f>
        <v/>
      </c>
      <c r="P658" s="18" t="str">
        <f aca="false">IF(N658="","",IFERROR(INDEX($C$6:$C$105,MATCH(N658,$A$6:$A$105,0)),""))</f>
        <v/>
      </c>
      <c r="Q658" s="31"/>
      <c r="R658" s="31"/>
      <c r="S658" s="33" t="str">
        <f aca="false">IF(OR(Q658="",R658=""),"",Q658*R658)</f>
        <v/>
      </c>
      <c r="T658" s="19"/>
    </row>
    <row r="659" customFormat="false" ht="15" hidden="false" customHeight="false" outlineLevel="0" collapsed="false">
      <c r="K659" s="20"/>
      <c r="L659" s="19"/>
      <c r="M659" s="19"/>
      <c r="N659" s="37"/>
      <c r="O659" s="18" t="str">
        <f aca="false">IF(N659="","",IFERROR(INDEX($B$6:$B$105,MATCH(N659,$A$6:$A$105,0)),"Sai mã hàng"))</f>
        <v/>
      </c>
      <c r="P659" s="18" t="str">
        <f aca="false">IF(N659="","",IFERROR(INDEX($C$6:$C$105,MATCH(N659,$A$6:$A$105,0)),""))</f>
        <v/>
      </c>
      <c r="Q659" s="31"/>
      <c r="R659" s="31"/>
      <c r="S659" s="33" t="str">
        <f aca="false">IF(OR(Q659="",R659=""),"",Q659*R659)</f>
        <v/>
      </c>
      <c r="T659" s="19"/>
    </row>
    <row r="660" customFormat="false" ht="15" hidden="false" customHeight="false" outlineLevel="0" collapsed="false">
      <c r="K660" s="20"/>
      <c r="L660" s="19"/>
      <c r="M660" s="19"/>
      <c r="N660" s="37"/>
      <c r="O660" s="18" t="str">
        <f aca="false">IF(N660="","",IFERROR(INDEX($B$6:$B$105,MATCH(N660,$A$6:$A$105,0)),"Sai mã hàng"))</f>
        <v/>
      </c>
      <c r="P660" s="18" t="str">
        <f aca="false">IF(N660="","",IFERROR(INDEX($C$6:$C$105,MATCH(N660,$A$6:$A$105,0)),""))</f>
        <v/>
      </c>
      <c r="Q660" s="31"/>
      <c r="R660" s="31"/>
      <c r="S660" s="33" t="str">
        <f aca="false">IF(OR(Q660="",R660=""),"",Q660*R660)</f>
        <v/>
      </c>
      <c r="T660" s="19"/>
    </row>
    <row r="661" customFormat="false" ht="15" hidden="false" customHeight="false" outlineLevel="0" collapsed="false">
      <c r="K661" s="20"/>
      <c r="L661" s="19"/>
      <c r="M661" s="19"/>
      <c r="N661" s="37"/>
      <c r="O661" s="18" t="str">
        <f aca="false">IF(N661="","",IFERROR(INDEX($B$6:$B$105,MATCH(N661,$A$6:$A$105,0)),"Sai mã hàng"))</f>
        <v/>
      </c>
      <c r="P661" s="18" t="str">
        <f aca="false">IF(N661="","",IFERROR(INDEX($C$6:$C$105,MATCH(N661,$A$6:$A$105,0)),""))</f>
        <v/>
      </c>
      <c r="Q661" s="31"/>
      <c r="R661" s="31"/>
      <c r="S661" s="33" t="str">
        <f aca="false">IF(OR(Q661="",R661=""),"",Q661*R661)</f>
        <v/>
      </c>
      <c r="T661" s="19"/>
    </row>
    <row r="662" customFormat="false" ht="15" hidden="false" customHeight="false" outlineLevel="0" collapsed="false">
      <c r="K662" s="20"/>
      <c r="L662" s="19"/>
      <c r="M662" s="19"/>
      <c r="N662" s="37"/>
      <c r="O662" s="18" t="str">
        <f aca="false">IF(N662="","",IFERROR(INDEX($B$6:$B$105,MATCH(N662,$A$6:$A$105,0)),"Sai mã hàng"))</f>
        <v/>
      </c>
      <c r="P662" s="18" t="str">
        <f aca="false">IF(N662="","",IFERROR(INDEX($C$6:$C$105,MATCH(N662,$A$6:$A$105,0)),""))</f>
        <v/>
      </c>
      <c r="Q662" s="31"/>
      <c r="R662" s="31"/>
      <c r="S662" s="33" t="str">
        <f aca="false">IF(OR(Q662="",R662=""),"",Q662*R662)</f>
        <v/>
      </c>
      <c r="T662" s="19"/>
    </row>
    <row r="663" customFormat="false" ht="15" hidden="false" customHeight="false" outlineLevel="0" collapsed="false">
      <c r="K663" s="20"/>
      <c r="L663" s="19"/>
      <c r="M663" s="19"/>
      <c r="N663" s="37"/>
      <c r="O663" s="18" t="str">
        <f aca="false">IF(N663="","",IFERROR(INDEX($B$6:$B$105,MATCH(N663,$A$6:$A$105,0)),"Sai mã hàng"))</f>
        <v/>
      </c>
      <c r="P663" s="18" t="str">
        <f aca="false">IF(N663="","",IFERROR(INDEX($C$6:$C$105,MATCH(N663,$A$6:$A$105,0)),""))</f>
        <v/>
      </c>
      <c r="Q663" s="31"/>
      <c r="R663" s="31"/>
      <c r="S663" s="33" t="str">
        <f aca="false">IF(OR(Q663="",R663=""),"",Q663*R663)</f>
        <v/>
      </c>
      <c r="T663" s="19"/>
    </row>
    <row r="664" customFormat="false" ht="15" hidden="false" customHeight="false" outlineLevel="0" collapsed="false">
      <c r="K664" s="20"/>
      <c r="L664" s="19"/>
      <c r="M664" s="19"/>
      <c r="N664" s="37"/>
      <c r="O664" s="18" t="str">
        <f aca="false">IF(N664="","",IFERROR(INDEX($B$6:$B$105,MATCH(N664,$A$6:$A$105,0)),"Sai mã hàng"))</f>
        <v/>
      </c>
      <c r="P664" s="18" t="str">
        <f aca="false">IF(N664="","",IFERROR(INDEX($C$6:$C$105,MATCH(N664,$A$6:$A$105,0)),""))</f>
        <v/>
      </c>
      <c r="Q664" s="31"/>
      <c r="R664" s="31"/>
      <c r="S664" s="33" t="str">
        <f aca="false">IF(OR(Q664="",R664=""),"",Q664*R664)</f>
        <v/>
      </c>
      <c r="T664" s="19"/>
    </row>
    <row r="665" customFormat="false" ht="15" hidden="false" customHeight="false" outlineLevel="0" collapsed="false">
      <c r="K665" s="20"/>
      <c r="L665" s="19"/>
      <c r="M665" s="19"/>
      <c r="N665" s="37"/>
      <c r="O665" s="18" t="str">
        <f aca="false">IF(N665="","",IFERROR(INDEX($B$6:$B$105,MATCH(N665,$A$6:$A$105,0)),"Sai mã hàng"))</f>
        <v/>
      </c>
      <c r="P665" s="18" t="str">
        <f aca="false">IF(N665="","",IFERROR(INDEX($C$6:$C$105,MATCH(N665,$A$6:$A$105,0)),""))</f>
        <v/>
      </c>
      <c r="Q665" s="31"/>
      <c r="R665" s="31"/>
      <c r="S665" s="33" t="str">
        <f aca="false">IF(OR(Q665="",R665=""),"",Q665*R665)</f>
        <v/>
      </c>
      <c r="T665" s="19"/>
    </row>
    <row r="666" customFormat="false" ht="15" hidden="false" customHeight="false" outlineLevel="0" collapsed="false">
      <c r="K666" s="20"/>
      <c r="L666" s="19"/>
      <c r="M666" s="19"/>
      <c r="N666" s="37"/>
      <c r="O666" s="18" t="str">
        <f aca="false">IF(N666="","",IFERROR(INDEX($B$6:$B$105,MATCH(N666,$A$6:$A$105,0)),"Sai mã hàng"))</f>
        <v/>
      </c>
      <c r="P666" s="18" t="str">
        <f aca="false">IF(N666="","",IFERROR(INDEX($C$6:$C$105,MATCH(N666,$A$6:$A$105,0)),""))</f>
        <v/>
      </c>
      <c r="Q666" s="31"/>
      <c r="R666" s="31"/>
      <c r="S666" s="33" t="str">
        <f aca="false">IF(OR(Q666="",R666=""),"",Q666*R666)</f>
        <v/>
      </c>
      <c r="T666" s="19"/>
    </row>
    <row r="667" customFormat="false" ht="15" hidden="false" customHeight="false" outlineLevel="0" collapsed="false">
      <c r="K667" s="20"/>
      <c r="L667" s="19"/>
      <c r="M667" s="19"/>
      <c r="N667" s="37"/>
      <c r="O667" s="18" t="str">
        <f aca="false">IF(N667="","",IFERROR(INDEX($B$6:$B$105,MATCH(N667,$A$6:$A$105,0)),"Sai mã hàng"))</f>
        <v/>
      </c>
      <c r="P667" s="18" t="str">
        <f aca="false">IF(N667="","",IFERROR(INDEX($C$6:$C$105,MATCH(N667,$A$6:$A$105,0)),""))</f>
        <v/>
      </c>
      <c r="Q667" s="31"/>
      <c r="R667" s="31"/>
      <c r="S667" s="33" t="str">
        <f aca="false">IF(OR(Q667="",R667=""),"",Q667*R667)</f>
        <v/>
      </c>
      <c r="T667" s="19"/>
    </row>
    <row r="668" customFormat="false" ht="15" hidden="false" customHeight="false" outlineLevel="0" collapsed="false">
      <c r="K668" s="20"/>
      <c r="L668" s="19"/>
      <c r="M668" s="19"/>
      <c r="N668" s="37"/>
      <c r="O668" s="18" t="str">
        <f aca="false">IF(N668="","",IFERROR(INDEX($B$6:$B$105,MATCH(N668,$A$6:$A$105,0)),"Sai mã hàng"))</f>
        <v/>
      </c>
      <c r="P668" s="18" t="str">
        <f aca="false">IF(N668="","",IFERROR(INDEX($C$6:$C$105,MATCH(N668,$A$6:$A$105,0)),""))</f>
        <v/>
      </c>
      <c r="Q668" s="31"/>
      <c r="R668" s="31"/>
      <c r="S668" s="33" t="str">
        <f aca="false">IF(OR(Q668="",R668=""),"",Q668*R668)</f>
        <v/>
      </c>
      <c r="T668" s="19"/>
    </row>
    <row r="669" customFormat="false" ht="15" hidden="false" customHeight="false" outlineLevel="0" collapsed="false">
      <c r="K669" s="20"/>
      <c r="L669" s="19"/>
      <c r="M669" s="19"/>
      <c r="N669" s="37"/>
      <c r="O669" s="18" t="str">
        <f aca="false">IF(N669="","",IFERROR(INDEX($B$6:$B$105,MATCH(N669,$A$6:$A$105,0)),"Sai mã hàng"))</f>
        <v/>
      </c>
      <c r="P669" s="18" t="str">
        <f aca="false">IF(N669="","",IFERROR(INDEX($C$6:$C$105,MATCH(N669,$A$6:$A$105,0)),""))</f>
        <v/>
      </c>
      <c r="Q669" s="31"/>
      <c r="R669" s="31"/>
      <c r="S669" s="33" t="str">
        <f aca="false">IF(OR(Q669="",R669=""),"",Q669*R669)</f>
        <v/>
      </c>
      <c r="T669" s="19"/>
    </row>
    <row r="670" customFormat="false" ht="15" hidden="false" customHeight="false" outlineLevel="0" collapsed="false">
      <c r="K670" s="20"/>
      <c r="L670" s="19"/>
      <c r="M670" s="19"/>
      <c r="N670" s="37"/>
      <c r="O670" s="18" t="str">
        <f aca="false">IF(N670="","",IFERROR(INDEX($B$6:$B$105,MATCH(N670,$A$6:$A$105,0)),"Sai mã hàng"))</f>
        <v/>
      </c>
      <c r="P670" s="18" t="str">
        <f aca="false">IF(N670="","",IFERROR(INDEX($C$6:$C$105,MATCH(N670,$A$6:$A$105,0)),""))</f>
        <v/>
      </c>
      <c r="Q670" s="31"/>
      <c r="R670" s="31"/>
      <c r="S670" s="33" t="str">
        <f aca="false">IF(OR(Q670="",R670=""),"",Q670*R670)</f>
        <v/>
      </c>
      <c r="T670" s="19"/>
    </row>
    <row r="671" customFormat="false" ht="15" hidden="false" customHeight="false" outlineLevel="0" collapsed="false">
      <c r="K671" s="20"/>
      <c r="L671" s="19"/>
      <c r="M671" s="19"/>
      <c r="N671" s="37"/>
      <c r="O671" s="18" t="str">
        <f aca="false">IF(N671="","",IFERROR(INDEX($B$6:$B$105,MATCH(N671,$A$6:$A$105,0)),"Sai mã hàng"))</f>
        <v/>
      </c>
      <c r="P671" s="18" t="str">
        <f aca="false">IF(N671="","",IFERROR(INDEX($C$6:$C$105,MATCH(N671,$A$6:$A$105,0)),""))</f>
        <v/>
      </c>
      <c r="Q671" s="31"/>
      <c r="R671" s="31"/>
      <c r="S671" s="33" t="str">
        <f aca="false">IF(OR(Q671="",R671=""),"",Q671*R671)</f>
        <v/>
      </c>
      <c r="T671" s="19"/>
    </row>
    <row r="672" customFormat="false" ht="15" hidden="false" customHeight="false" outlineLevel="0" collapsed="false">
      <c r="K672" s="20"/>
      <c r="L672" s="19"/>
      <c r="M672" s="19"/>
      <c r="N672" s="37"/>
      <c r="O672" s="18" t="str">
        <f aca="false">IF(N672="","",IFERROR(INDEX($B$6:$B$105,MATCH(N672,$A$6:$A$105,0)),"Sai mã hàng"))</f>
        <v/>
      </c>
      <c r="P672" s="18" t="str">
        <f aca="false">IF(N672="","",IFERROR(INDEX($C$6:$C$105,MATCH(N672,$A$6:$A$105,0)),""))</f>
        <v/>
      </c>
      <c r="Q672" s="31"/>
      <c r="R672" s="31"/>
      <c r="S672" s="33" t="str">
        <f aca="false">IF(OR(Q672="",R672=""),"",Q672*R672)</f>
        <v/>
      </c>
      <c r="T672" s="19"/>
    </row>
    <row r="673" customFormat="false" ht="15" hidden="false" customHeight="false" outlineLevel="0" collapsed="false">
      <c r="K673" s="20"/>
      <c r="L673" s="19"/>
      <c r="M673" s="19"/>
      <c r="N673" s="37"/>
      <c r="O673" s="18" t="str">
        <f aca="false">IF(N673="","",IFERROR(INDEX($B$6:$B$105,MATCH(N673,$A$6:$A$105,0)),"Sai mã hàng"))</f>
        <v/>
      </c>
      <c r="P673" s="18" t="str">
        <f aca="false">IF(N673="","",IFERROR(INDEX($C$6:$C$105,MATCH(N673,$A$6:$A$105,0)),""))</f>
        <v/>
      </c>
      <c r="Q673" s="31"/>
      <c r="R673" s="31"/>
      <c r="S673" s="33" t="str">
        <f aca="false">IF(OR(Q673="",R673=""),"",Q673*R673)</f>
        <v/>
      </c>
      <c r="T673" s="19"/>
    </row>
    <row r="674" customFormat="false" ht="15" hidden="false" customHeight="false" outlineLevel="0" collapsed="false">
      <c r="K674" s="20"/>
      <c r="L674" s="19"/>
      <c r="M674" s="19"/>
      <c r="N674" s="37"/>
      <c r="O674" s="18" t="str">
        <f aca="false">IF(N674="","",IFERROR(INDEX($B$6:$B$105,MATCH(N674,$A$6:$A$105,0)),"Sai mã hàng"))</f>
        <v/>
      </c>
      <c r="P674" s="18" t="str">
        <f aca="false">IF(N674="","",IFERROR(INDEX($C$6:$C$105,MATCH(N674,$A$6:$A$105,0)),""))</f>
        <v/>
      </c>
      <c r="Q674" s="31"/>
      <c r="R674" s="31"/>
      <c r="S674" s="33" t="str">
        <f aca="false">IF(OR(Q674="",R674=""),"",Q674*R674)</f>
        <v/>
      </c>
      <c r="T674" s="19"/>
    </row>
    <row r="675" customFormat="false" ht="15" hidden="false" customHeight="false" outlineLevel="0" collapsed="false">
      <c r="K675" s="20"/>
      <c r="L675" s="19"/>
      <c r="M675" s="19"/>
      <c r="N675" s="37"/>
      <c r="O675" s="18" t="str">
        <f aca="false">IF(N675="","",IFERROR(INDEX($B$6:$B$105,MATCH(N675,$A$6:$A$105,0)),"Sai mã hàng"))</f>
        <v/>
      </c>
      <c r="P675" s="18" t="str">
        <f aca="false">IF(N675="","",IFERROR(INDEX($C$6:$C$105,MATCH(N675,$A$6:$A$105,0)),""))</f>
        <v/>
      </c>
      <c r="Q675" s="31"/>
      <c r="R675" s="31"/>
      <c r="S675" s="33" t="str">
        <f aca="false">IF(OR(Q675="",R675=""),"",Q675*R675)</f>
        <v/>
      </c>
      <c r="T675" s="19"/>
    </row>
    <row r="676" customFormat="false" ht="15" hidden="false" customHeight="false" outlineLevel="0" collapsed="false">
      <c r="K676" s="20"/>
      <c r="L676" s="19"/>
      <c r="M676" s="19"/>
      <c r="N676" s="37"/>
      <c r="O676" s="18" t="str">
        <f aca="false">IF(N676="","",IFERROR(INDEX($B$6:$B$105,MATCH(N676,$A$6:$A$105,0)),"Sai mã hàng"))</f>
        <v/>
      </c>
      <c r="P676" s="18" t="str">
        <f aca="false">IF(N676="","",IFERROR(INDEX($C$6:$C$105,MATCH(N676,$A$6:$A$105,0)),""))</f>
        <v/>
      </c>
      <c r="Q676" s="31"/>
      <c r="R676" s="31"/>
      <c r="S676" s="33" t="str">
        <f aca="false">IF(OR(Q676="",R676=""),"",Q676*R676)</f>
        <v/>
      </c>
      <c r="T676" s="19"/>
    </row>
    <row r="677" customFormat="false" ht="15" hidden="false" customHeight="false" outlineLevel="0" collapsed="false">
      <c r="K677" s="20"/>
      <c r="L677" s="19"/>
      <c r="M677" s="19"/>
      <c r="N677" s="37"/>
      <c r="O677" s="18" t="str">
        <f aca="false">IF(N677="","",IFERROR(INDEX($B$6:$B$105,MATCH(N677,$A$6:$A$105,0)),"Sai mã hàng"))</f>
        <v/>
      </c>
      <c r="P677" s="18" t="str">
        <f aca="false">IF(N677="","",IFERROR(INDEX($C$6:$C$105,MATCH(N677,$A$6:$A$105,0)),""))</f>
        <v/>
      </c>
      <c r="Q677" s="31"/>
      <c r="R677" s="31"/>
      <c r="S677" s="33" t="str">
        <f aca="false">IF(OR(Q677="",R677=""),"",Q677*R677)</f>
        <v/>
      </c>
      <c r="T677" s="19"/>
    </row>
    <row r="678" customFormat="false" ht="15" hidden="false" customHeight="false" outlineLevel="0" collapsed="false">
      <c r="K678" s="20"/>
      <c r="L678" s="19"/>
      <c r="M678" s="19"/>
      <c r="N678" s="37"/>
      <c r="O678" s="18" t="str">
        <f aca="false">IF(N678="","",IFERROR(INDEX($B$6:$B$105,MATCH(N678,$A$6:$A$105,0)),"Sai mã hàng"))</f>
        <v/>
      </c>
      <c r="P678" s="18" t="str">
        <f aca="false">IF(N678="","",IFERROR(INDEX($C$6:$C$105,MATCH(N678,$A$6:$A$105,0)),""))</f>
        <v/>
      </c>
      <c r="Q678" s="31"/>
      <c r="R678" s="31"/>
      <c r="S678" s="33" t="str">
        <f aca="false">IF(OR(Q678="",R678=""),"",Q678*R678)</f>
        <v/>
      </c>
      <c r="T678" s="19"/>
    </row>
    <row r="679" customFormat="false" ht="15" hidden="false" customHeight="false" outlineLevel="0" collapsed="false">
      <c r="K679" s="20"/>
      <c r="L679" s="19"/>
      <c r="M679" s="19"/>
      <c r="N679" s="37"/>
      <c r="O679" s="18" t="str">
        <f aca="false">IF(N679="","",IFERROR(INDEX($B$6:$B$105,MATCH(N679,$A$6:$A$105,0)),"Sai mã hàng"))</f>
        <v/>
      </c>
      <c r="P679" s="18" t="str">
        <f aca="false">IF(N679="","",IFERROR(INDEX($C$6:$C$105,MATCH(N679,$A$6:$A$105,0)),""))</f>
        <v/>
      </c>
      <c r="Q679" s="31"/>
      <c r="R679" s="31"/>
      <c r="S679" s="33" t="str">
        <f aca="false">IF(OR(Q679="",R679=""),"",Q679*R679)</f>
        <v/>
      </c>
      <c r="T679" s="19"/>
    </row>
    <row r="680" customFormat="false" ht="15" hidden="false" customHeight="false" outlineLevel="0" collapsed="false">
      <c r="K680" s="20"/>
      <c r="L680" s="19"/>
      <c r="M680" s="19"/>
      <c r="N680" s="37"/>
      <c r="O680" s="18" t="str">
        <f aca="false">IF(N680="","",IFERROR(INDEX($B$6:$B$105,MATCH(N680,$A$6:$A$105,0)),"Sai mã hàng"))</f>
        <v/>
      </c>
      <c r="P680" s="18" t="str">
        <f aca="false">IF(N680="","",IFERROR(INDEX($C$6:$C$105,MATCH(N680,$A$6:$A$105,0)),""))</f>
        <v/>
      </c>
      <c r="Q680" s="31"/>
      <c r="R680" s="31"/>
      <c r="S680" s="33" t="str">
        <f aca="false">IF(OR(Q680="",R680=""),"",Q680*R680)</f>
        <v/>
      </c>
      <c r="T680" s="19"/>
    </row>
    <row r="681" customFormat="false" ht="15" hidden="false" customHeight="false" outlineLevel="0" collapsed="false">
      <c r="K681" s="20"/>
      <c r="L681" s="19"/>
      <c r="M681" s="19"/>
      <c r="N681" s="37"/>
      <c r="O681" s="18" t="str">
        <f aca="false">IF(N681="","",IFERROR(INDEX($B$6:$B$105,MATCH(N681,$A$6:$A$105,0)),"Sai mã hàng"))</f>
        <v/>
      </c>
      <c r="P681" s="18" t="str">
        <f aca="false">IF(N681="","",IFERROR(INDEX($C$6:$C$105,MATCH(N681,$A$6:$A$105,0)),""))</f>
        <v/>
      </c>
      <c r="Q681" s="31"/>
      <c r="R681" s="31"/>
      <c r="S681" s="33" t="str">
        <f aca="false">IF(OR(Q681="",R681=""),"",Q681*R681)</f>
        <v/>
      </c>
      <c r="T681" s="19"/>
    </row>
    <row r="682" customFormat="false" ht="15" hidden="false" customHeight="false" outlineLevel="0" collapsed="false">
      <c r="K682" s="20"/>
      <c r="L682" s="19"/>
      <c r="M682" s="19"/>
      <c r="N682" s="37"/>
      <c r="O682" s="18" t="str">
        <f aca="false">IF(N682="","",IFERROR(INDEX($B$6:$B$105,MATCH(N682,$A$6:$A$105,0)),"Sai mã hàng"))</f>
        <v/>
      </c>
      <c r="P682" s="18" t="str">
        <f aca="false">IF(N682="","",IFERROR(INDEX($C$6:$C$105,MATCH(N682,$A$6:$A$105,0)),""))</f>
        <v/>
      </c>
      <c r="Q682" s="31"/>
      <c r="R682" s="31"/>
      <c r="S682" s="33" t="str">
        <f aca="false">IF(OR(Q682="",R682=""),"",Q682*R682)</f>
        <v/>
      </c>
      <c r="T682" s="19"/>
    </row>
    <row r="683" customFormat="false" ht="15" hidden="false" customHeight="false" outlineLevel="0" collapsed="false">
      <c r="K683" s="20"/>
      <c r="L683" s="19"/>
      <c r="M683" s="19"/>
      <c r="N683" s="37"/>
      <c r="O683" s="18" t="str">
        <f aca="false">IF(N683="","",IFERROR(INDEX($B$6:$B$105,MATCH(N683,$A$6:$A$105,0)),"Sai mã hàng"))</f>
        <v/>
      </c>
      <c r="P683" s="18" t="str">
        <f aca="false">IF(N683="","",IFERROR(INDEX($C$6:$C$105,MATCH(N683,$A$6:$A$105,0)),""))</f>
        <v/>
      </c>
      <c r="Q683" s="31"/>
      <c r="R683" s="31"/>
      <c r="S683" s="33" t="str">
        <f aca="false">IF(OR(Q683="",R683=""),"",Q683*R683)</f>
        <v/>
      </c>
      <c r="T683" s="19"/>
    </row>
    <row r="684" customFormat="false" ht="15" hidden="false" customHeight="false" outlineLevel="0" collapsed="false">
      <c r="K684" s="20"/>
      <c r="L684" s="19"/>
      <c r="M684" s="19"/>
      <c r="N684" s="37"/>
      <c r="O684" s="18" t="str">
        <f aca="false">IF(N684="","",IFERROR(INDEX($B$6:$B$105,MATCH(N684,$A$6:$A$105,0)),"Sai mã hàng"))</f>
        <v/>
      </c>
      <c r="P684" s="18" t="str">
        <f aca="false">IF(N684="","",IFERROR(INDEX($C$6:$C$105,MATCH(N684,$A$6:$A$105,0)),""))</f>
        <v/>
      </c>
      <c r="Q684" s="31"/>
      <c r="R684" s="31"/>
      <c r="S684" s="33" t="str">
        <f aca="false">IF(OR(Q684="",R684=""),"",Q684*R684)</f>
        <v/>
      </c>
      <c r="T684" s="19"/>
    </row>
    <row r="685" customFormat="false" ht="15" hidden="false" customHeight="false" outlineLevel="0" collapsed="false">
      <c r="K685" s="20"/>
      <c r="L685" s="19"/>
      <c r="M685" s="19"/>
      <c r="N685" s="37"/>
      <c r="O685" s="18" t="str">
        <f aca="false">IF(N685="","",IFERROR(INDEX($B$6:$B$105,MATCH(N685,$A$6:$A$105,0)),"Sai mã hàng"))</f>
        <v/>
      </c>
      <c r="P685" s="18" t="str">
        <f aca="false">IF(N685="","",IFERROR(INDEX($C$6:$C$105,MATCH(N685,$A$6:$A$105,0)),""))</f>
        <v/>
      </c>
      <c r="Q685" s="31"/>
      <c r="R685" s="31"/>
      <c r="S685" s="33" t="str">
        <f aca="false">IF(OR(Q685="",R685=""),"",Q685*R685)</f>
        <v/>
      </c>
      <c r="T685" s="19"/>
    </row>
    <row r="686" customFormat="false" ht="15" hidden="false" customHeight="false" outlineLevel="0" collapsed="false">
      <c r="K686" s="20"/>
      <c r="L686" s="19"/>
      <c r="M686" s="19"/>
      <c r="N686" s="37"/>
      <c r="O686" s="18" t="str">
        <f aca="false">IF(N686="","",IFERROR(INDEX($B$6:$B$105,MATCH(N686,$A$6:$A$105,0)),"Sai mã hàng"))</f>
        <v/>
      </c>
      <c r="P686" s="18" t="str">
        <f aca="false">IF(N686="","",IFERROR(INDEX($C$6:$C$105,MATCH(N686,$A$6:$A$105,0)),""))</f>
        <v/>
      </c>
      <c r="Q686" s="31"/>
      <c r="R686" s="31"/>
      <c r="S686" s="33" t="str">
        <f aca="false">IF(OR(Q686="",R686=""),"",Q686*R686)</f>
        <v/>
      </c>
      <c r="T686" s="19"/>
    </row>
    <row r="687" customFormat="false" ht="15" hidden="false" customHeight="false" outlineLevel="0" collapsed="false">
      <c r="K687" s="20"/>
      <c r="L687" s="19"/>
      <c r="M687" s="19"/>
      <c r="N687" s="37"/>
      <c r="O687" s="18" t="str">
        <f aca="false">IF(N687="","",IFERROR(INDEX($B$6:$B$105,MATCH(N687,$A$6:$A$105,0)),"Sai mã hàng"))</f>
        <v/>
      </c>
      <c r="P687" s="18" t="str">
        <f aca="false">IF(N687="","",IFERROR(INDEX($C$6:$C$105,MATCH(N687,$A$6:$A$105,0)),""))</f>
        <v/>
      </c>
      <c r="Q687" s="31"/>
      <c r="R687" s="31"/>
      <c r="S687" s="33" t="str">
        <f aca="false">IF(OR(Q687="",R687=""),"",Q687*R687)</f>
        <v/>
      </c>
      <c r="T687" s="19"/>
    </row>
    <row r="688" customFormat="false" ht="15" hidden="false" customHeight="false" outlineLevel="0" collapsed="false">
      <c r="K688" s="20"/>
      <c r="L688" s="19"/>
      <c r="M688" s="19"/>
      <c r="N688" s="37"/>
      <c r="O688" s="18" t="str">
        <f aca="false">IF(N688="","",IFERROR(INDEX($B$6:$B$105,MATCH(N688,$A$6:$A$105,0)),"Sai mã hàng"))</f>
        <v/>
      </c>
      <c r="P688" s="18" t="str">
        <f aca="false">IF(N688="","",IFERROR(INDEX($C$6:$C$105,MATCH(N688,$A$6:$A$105,0)),""))</f>
        <v/>
      </c>
      <c r="Q688" s="31"/>
      <c r="R688" s="31"/>
      <c r="S688" s="33" t="str">
        <f aca="false">IF(OR(Q688="",R688=""),"",Q688*R688)</f>
        <v/>
      </c>
      <c r="T688" s="19"/>
    </row>
    <row r="689" customFormat="false" ht="15" hidden="false" customHeight="false" outlineLevel="0" collapsed="false">
      <c r="K689" s="20"/>
      <c r="L689" s="19"/>
      <c r="M689" s="19"/>
      <c r="N689" s="37"/>
      <c r="O689" s="18" t="str">
        <f aca="false">IF(N689="","",IFERROR(INDEX($B$6:$B$105,MATCH(N689,$A$6:$A$105,0)),"Sai mã hàng"))</f>
        <v/>
      </c>
      <c r="P689" s="18" t="str">
        <f aca="false">IF(N689="","",IFERROR(INDEX($C$6:$C$105,MATCH(N689,$A$6:$A$105,0)),""))</f>
        <v/>
      </c>
      <c r="Q689" s="31"/>
      <c r="R689" s="31"/>
      <c r="S689" s="33" t="str">
        <f aca="false">IF(OR(Q689="",R689=""),"",Q689*R689)</f>
        <v/>
      </c>
      <c r="T689" s="19"/>
    </row>
    <row r="690" customFormat="false" ht="15" hidden="false" customHeight="false" outlineLevel="0" collapsed="false">
      <c r="K690" s="20"/>
      <c r="L690" s="19"/>
      <c r="M690" s="19"/>
      <c r="N690" s="37"/>
      <c r="O690" s="18" t="str">
        <f aca="false">IF(N690="","",IFERROR(INDEX($B$6:$B$105,MATCH(N690,$A$6:$A$105,0)),"Sai mã hàng"))</f>
        <v/>
      </c>
      <c r="P690" s="18" t="str">
        <f aca="false">IF(N690="","",IFERROR(INDEX($C$6:$C$105,MATCH(N690,$A$6:$A$105,0)),""))</f>
        <v/>
      </c>
      <c r="Q690" s="31"/>
      <c r="R690" s="31"/>
      <c r="S690" s="33" t="str">
        <f aca="false">IF(OR(Q690="",R690=""),"",Q690*R690)</f>
        <v/>
      </c>
      <c r="T690" s="19"/>
    </row>
    <row r="691" customFormat="false" ht="15" hidden="false" customHeight="false" outlineLevel="0" collapsed="false">
      <c r="K691" s="20"/>
      <c r="L691" s="19"/>
      <c r="M691" s="19"/>
      <c r="N691" s="37"/>
      <c r="O691" s="18" t="str">
        <f aca="false">IF(N691="","",IFERROR(INDEX($B$6:$B$105,MATCH(N691,$A$6:$A$105,0)),"Sai mã hàng"))</f>
        <v/>
      </c>
      <c r="P691" s="18" t="str">
        <f aca="false">IF(N691="","",IFERROR(INDEX($C$6:$C$105,MATCH(N691,$A$6:$A$105,0)),""))</f>
        <v/>
      </c>
      <c r="Q691" s="31"/>
      <c r="R691" s="31"/>
      <c r="S691" s="33" t="str">
        <f aca="false">IF(OR(Q691="",R691=""),"",Q691*R691)</f>
        <v/>
      </c>
      <c r="T691" s="19"/>
    </row>
    <row r="692" customFormat="false" ht="15" hidden="false" customHeight="false" outlineLevel="0" collapsed="false">
      <c r="K692" s="20"/>
      <c r="L692" s="19"/>
      <c r="M692" s="19"/>
      <c r="N692" s="37"/>
      <c r="O692" s="18" t="str">
        <f aca="false">IF(N692="","",IFERROR(INDEX($B$6:$B$105,MATCH(N692,$A$6:$A$105,0)),"Sai mã hàng"))</f>
        <v/>
      </c>
      <c r="P692" s="18" t="str">
        <f aca="false">IF(N692="","",IFERROR(INDEX($C$6:$C$105,MATCH(N692,$A$6:$A$105,0)),""))</f>
        <v/>
      </c>
      <c r="Q692" s="31"/>
      <c r="R692" s="31"/>
      <c r="S692" s="33" t="str">
        <f aca="false">IF(OR(Q692="",R692=""),"",Q692*R692)</f>
        <v/>
      </c>
      <c r="T692" s="19"/>
    </row>
    <row r="693" customFormat="false" ht="15" hidden="false" customHeight="false" outlineLevel="0" collapsed="false">
      <c r="K693" s="20"/>
      <c r="L693" s="19"/>
      <c r="M693" s="19"/>
      <c r="N693" s="37"/>
      <c r="O693" s="18" t="str">
        <f aca="false">IF(N693="","",IFERROR(INDEX($B$6:$B$105,MATCH(N693,$A$6:$A$105,0)),"Sai mã hàng"))</f>
        <v/>
      </c>
      <c r="P693" s="18" t="str">
        <f aca="false">IF(N693="","",IFERROR(INDEX($C$6:$C$105,MATCH(N693,$A$6:$A$105,0)),""))</f>
        <v/>
      </c>
      <c r="Q693" s="31"/>
      <c r="R693" s="31"/>
      <c r="S693" s="33" t="str">
        <f aca="false">IF(OR(Q693="",R693=""),"",Q693*R693)</f>
        <v/>
      </c>
      <c r="T693" s="19"/>
    </row>
    <row r="694" customFormat="false" ht="15" hidden="false" customHeight="false" outlineLevel="0" collapsed="false">
      <c r="K694" s="20"/>
      <c r="L694" s="19"/>
      <c r="M694" s="19"/>
      <c r="N694" s="37"/>
      <c r="O694" s="18" t="str">
        <f aca="false">IF(N694="","",IFERROR(INDEX($B$6:$B$105,MATCH(N694,$A$6:$A$105,0)),"Sai mã hàng"))</f>
        <v/>
      </c>
      <c r="P694" s="18" t="str">
        <f aca="false">IF(N694="","",IFERROR(INDEX($C$6:$C$105,MATCH(N694,$A$6:$A$105,0)),""))</f>
        <v/>
      </c>
      <c r="Q694" s="31"/>
      <c r="R694" s="31"/>
      <c r="S694" s="33" t="str">
        <f aca="false">IF(OR(Q694="",R694=""),"",Q694*R694)</f>
        <v/>
      </c>
      <c r="T694" s="19"/>
    </row>
    <row r="695" customFormat="false" ht="15" hidden="false" customHeight="false" outlineLevel="0" collapsed="false">
      <c r="K695" s="20"/>
      <c r="L695" s="19"/>
      <c r="M695" s="19"/>
      <c r="N695" s="37"/>
      <c r="O695" s="18" t="str">
        <f aca="false">IF(N695="","",IFERROR(INDEX($B$6:$B$105,MATCH(N695,$A$6:$A$105,0)),"Sai mã hàng"))</f>
        <v/>
      </c>
      <c r="P695" s="18" t="str">
        <f aca="false">IF(N695="","",IFERROR(INDEX($C$6:$C$105,MATCH(N695,$A$6:$A$105,0)),""))</f>
        <v/>
      </c>
      <c r="Q695" s="31"/>
      <c r="R695" s="31"/>
      <c r="S695" s="33" t="str">
        <f aca="false">IF(OR(Q695="",R695=""),"",Q695*R695)</f>
        <v/>
      </c>
      <c r="T695" s="19"/>
    </row>
    <row r="696" customFormat="false" ht="15" hidden="false" customHeight="false" outlineLevel="0" collapsed="false">
      <c r="K696" s="20"/>
      <c r="L696" s="19"/>
      <c r="M696" s="19"/>
      <c r="N696" s="37"/>
      <c r="O696" s="18" t="str">
        <f aca="false">IF(N696="","",IFERROR(INDEX($B$6:$B$105,MATCH(N696,$A$6:$A$105,0)),"Sai mã hàng"))</f>
        <v/>
      </c>
      <c r="P696" s="18" t="str">
        <f aca="false">IF(N696="","",IFERROR(INDEX($C$6:$C$105,MATCH(N696,$A$6:$A$105,0)),""))</f>
        <v/>
      </c>
      <c r="Q696" s="31"/>
      <c r="R696" s="31"/>
      <c r="S696" s="33" t="str">
        <f aca="false">IF(OR(Q696="",R696=""),"",Q696*R696)</f>
        <v/>
      </c>
      <c r="T696" s="19"/>
    </row>
    <row r="697" customFormat="false" ht="15" hidden="false" customHeight="false" outlineLevel="0" collapsed="false">
      <c r="K697" s="20"/>
      <c r="L697" s="19"/>
      <c r="M697" s="19"/>
      <c r="N697" s="37"/>
      <c r="O697" s="18" t="str">
        <f aca="false">IF(N697="","",IFERROR(INDEX($B$6:$B$105,MATCH(N697,$A$6:$A$105,0)),"Sai mã hàng"))</f>
        <v/>
      </c>
      <c r="P697" s="18" t="str">
        <f aca="false">IF(N697="","",IFERROR(INDEX($C$6:$C$105,MATCH(N697,$A$6:$A$105,0)),""))</f>
        <v/>
      </c>
      <c r="Q697" s="31"/>
      <c r="R697" s="31"/>
      <c r="S697" s="33" t="str">
        <f aca="false">IF(OR(Q697="",R697=""),"",Q697*R697)</f>
        <v/>
      </c>
      <c r="T697" s="19"/>
    </row>
    <row r="698" customFormat="false" ht="15" hidden="false" customHeight="false" outlineLevel="0" collapsed="false">
      <c r="K698" s="20"/>
      <c r="L698" s="19"/>
      <c r="M698" s="19"/>
      <c r="N698" s="37"/>
      <c r="O698" s="18" t="str">
        <f aca="false">IF(N698="","",IFERROR(INDEX($B$6:$B$105,MATCH(N698,$A$6:$A$105,0)),"Sai mã hàng"))</f>
        <v/>
      </c>
      <c r="P698" s="18" t="str">
        <f aca="false">IF(N698="","",IFERROR(INDEX($C$6:$C$105,MATCH(N698,$A$6:$A$105,0)),""))</f>
        <v/>
      </c>
      <c r="Q698" s="31"/>
      <c r="R698" s="31"/>
      <c r="S698" s="33" t="str">
        <f aca="false">IF(OR(Q698="",R698=""),"",Q698*R698)</f>
        <v/>
      </c>
      <c r="T698" s="19"/>
    </row>
    <row r="699" customFormat="false" ht="15" hidden="false" customHeight="false" outlineLevel="0" collapsed="false">
      <c r="K699" s="20"/>
      <c r="L699" s="19"/>
      <c r="M699" s="19"/>
      <c r="N699" s="37"/>
      <c r="O699" s="18" t="str">
        <f aca="false">IF(N699="","",IFERROR(INDEX($B$6:$B$105,MATCH(N699,$A$6:$A$105,0)),"Sai mã hàng"))</f>
        <v/>
      </c>
      <c r="P699" s="18" t="str">
        <f aca="false">IF(N699="","",IFERROR(INDEX($C$6:$C$105,MATCH(N699,$A$6:$A$105,0)),""))</f>
        <v/>
      </c>
      <c r="Q699" s="31"/>
      <c r="R699" s="31"/>
      <c r="S699" s="33" t="str">
        <f aca="false">IF(OR(Q699="",R699=""),"",Q699*R699)</f>
        <v/>
      </c>
      <c r="T699" s="19"/>
    </row>
    <row r="700" customFormat="false" ht="15" hidden="false" customHeight="false" outlineLevel="0" collapsed="false">
      <c r="K700" s="20"/>
      <c r="L700" s="19"/>
      <c r="M700" s="19"/>
      <c r="N700" s="37"/>
      <c r="O700" s="18" t="str">
        <f aca="false">IF(N700="","",IFERROR(INDEX($B$6:$B$105,MATCH(N700,$A$6:$A$105,0)),"Sai mã hàng"))</f>
        <v/>
      </c>
      <c r="P700" s="18" t="str">
        <f aca="false">IF(N700="","",IFERROR(INDEX($C$6:$C$105,MATCH(N700,$A$6:$A$105,0)),""))</f>
        <v/>
      </c>
      <c r="Q700" s="31"/>
      <c r="R700" s="31"/>
      <c r="S700" s="33" t="str">
        <f aca="false">IF(OR(Q700="",R700=""),"",Q700*R700)</f>
        <v/>
      </c>
      <c r="T700" s="19"/>
    </row>
    <row r="701" customFormat="false" ht="15" hidden="false" customHeight="false" outlineLevel="0" collapsed="false">
      <c r="K701" s="20"/>
      <c r="L701" s="19"/>
      <c r="M701" s="19"/>
      <c r="N701" s="37"/>
      <c r="O701" s="18" t="str">
        <f aca="false">IF(N701="","",IFERROR(INDEX($B$6:$B$105,MATCH(N701,$A$6:$A$105,0)),"Sai mã hàng"))</f>
        <v/>
      </c>
      <c r="P701" s="18" t="str">
        <f aca="false">IF(N701="","",IFERROR(INDEX($C$6:$C$105,MATCH(N701,$A$6:$A$105,0)),""))</f>
        <v/>
      </c>
      <c r="Q701" s="31"/>
      <c r="R701" s="31"/>
      <c r="S701" s="33" t="str">
        <f aca="false">IF(OR(Q701="",R701=""),"",Q701*R701)</f>
        <v/>
      </c>
      <c r="T701" s="19"/>
    </row>
    <row r="702" customFormat="false" ht="15" hidden="false" customHeight="false" outlineLevel="0" collapsed="false">
      <c r="K702" s="20"/>
      <c r="L702" s="19"/>
      <c r="M702" s="19"/>
      <c r="N702" s="37"/>
      <c r="O702" s="18" t="str">
        <f aca="false">IF(N702="","",IFERROR(INDEX($B$6:$B$105,MATCH(N702,$A$6:$A$105,0)),"Sai mã hàng"))</f>
        <v/>
      </c>
      <c r="P702" s="18" t="str">
        <f aca="false">IF(N702="","",IFERROR(INDEX($C$6:$C$105,MATCH(N702,$A$6:$A$105,0)),""))</f>
        <v/>
      </c>
      <c r="Q702" s="31"/>
      <c r="R702" s="31"/>
      <c r="S702" s="33" t="str">
        <f aca="false">IF(OR(Q702="",R702=""),"",Q702*R702)</f>
        <v/>
      </c>
      <c r="T702" s="19"/>
    </row>
    <row r="703" customFormat="false" ht="15" hidden="false" customHeight="false" outlineLevel="0" collapsed="false">
      <c r="K703" s="20"/>
      <c r="L703" s="19"/>
      <c r="M703" s="19"/>
      <c r="N703" s="37"/>
      <c r="O703" s="18" t="str">
        <f aca="false">IF(N703="","",IFERROR(INDEX($B$6:$B$105,MATCH(N703,$A$6:$A$105,0)),"Sai mã hàng"))</f>
        <v/>
      </c>
      <c r="P703" s="18" t="str">
        <f aca="false">IF(N703="","",IFERROR(INDEX($C$6:$C$105,MATCH(N703,$A$6:$A$105,0)),""))</f>
        <v/>
      </c>
      <c r="Q703" s="31"/>
      <c r="R703" s="31"/>
      <c r="S703" s="33" t="str">
        <f aca="false">IF(OR(Q703="",R703=""),"",Q703*R703)</f>
        <v/>
      </c>
      <c r="T703" s="19"/>
    </row>
    <row r="704" customFormat="false" ht="15" hidden="false" customHeight="false" outlineLevel="0" collapsed="false">
      <c r="K704" s="20"/>
      <c r="L704" s="19"/>
      <c r="M704" s="19"/>
      <c r="N704" s="37"/>
      <c r="O704" s="18" t="str">
        <f aca="false">IF(N704="","",IFERROR(INDEX($B$6:$B$105,MATCH(N704,$A$6:$A$105,0)),"Sai mã hàng"))</f>
        <v/>
      </c>
      <c r="P704" s="18" t="str">
        <f aca="false">IF(N704="","",IFERROR(INDEX($C$6:$C$105,MATCH(N704,$A$6:$A$105,0)),""))</f>
        <v/>
      </c>
      <c r="Q704" s="31"/>
      <c r="R704" s="31"/>
      <c r="S704" s="33" t="str">
        <f aca="false">IF(OR(Q704="",R704=""),"",Q704*R704)</f>
        <v/>
      </c>
      <c r="T704" s="19"/>
    </row>
    <row r="705" customFormat="false" ht="15" hidden="false" customHeight="false" outlineLevel="0" collapsed="false">
      <c r="K705" s="20"/>
      <c r="L705" s="19"/>
      <c r="M705" s="19"/>
      <c r="N705" s="37"/>
      <c r="O705" s="18" t="str">
        <f aca="false">IF(N705="","",IFERROR(INDEX($B$6:$B$105,MATCH(N705,$A$6:$A$105,0)),"Sai mã hàng"))</f>
        <v/>
      </c>
      <c r="P705" s="18" t="str">
        <f aca="false">IF(N705="","",IFERROR(INDEX($C$6:$C$105,MATCH(N705,$A$6:$A$105,0)),""))</f>
        <v/>
      </c>
      <c r="Q705" s="31"/>
      <c r="R705" s="31"/>
      <c r="S705" s="33" t="str">
        <f aca="false">IF(OR(Q705="",R705=""),"",Q705*R705)</f>
        <v/>
      </c>
      <c r="T705" s="19"/>
    </row>
    <row r="706" customFormat="false" ht="15" hidden="false" customHeight="false" outlineLevel="0" collapsed="false">
      <c r="K706" s="20"/>
      <c r="L706" s="19"/>
      <c r="M706" s="19"/>
      <c r="N706" s="37"/>
      <c r="O706" s="18" t="str">
        <f aca="false">IF(N706="","",IFERROR(INDEX($B$6:$B$105,MATCH(N706,$A$6:$A$105,0)),"Sai mã hàng"))</f>
        <v/>
      </c>
      <c r="P706" s="18" t="str">
        <f aca="false">IF(N706="","",IFERROR(INDEX($C$6:$C$105,MATCH(N706,$A$6:$A$105,0)),""))</f>
        <v/>
      </c>
      <c r="Q706" s="31"/>
      <c r="R706" s="31"/>
      <c r="S706" s="33" t="str">
        <f aca="false">IF(OR(Q706="",R706=""),"",Q706*R706)</f>
        <v/>
      </c>
      <c r="T706" s="19"/>
    </row>
    <row r="707" customFormat="false" ht="15" hidden="false" customHeight="false" outlineLevel="0" collapsed="false">
      <c r="K707" s="20"/>
      <c r="L707" s="19"/>
      <c r="M707" s="19"/>
      <c r="N707" s="37"/>
      <c r="O707" s="18" t="str">
        <f aca="false">IF(N707="","",IFERROR(INDEX($B$6:$B$105,MATCH(N707,$A$6:$A$105,0)),"Sai mã hàng"))</f>
        <v/>
      </c>
      <c r="P707" s="18" t="str">
        <f aca="false">IF(N707="","",IFERROR(INDEX($C$6:$C$105,MATCH(N707,$A$6:$A$105,0)),""))</f>
        <v/>
      </c>
      <c r="Q707" s="31"/>
      <c r="R707" s="31"/>
      <c r="S707" s="33" t="str">
        <f aca="false">IF(OR(Q707="",R707=""),"",Q707*R707)</f>
        <v/>
      </c>
      <c r="T707" s="19"/>
    </row>
    <row r="708" customFormat="false" ht="15" hidden="false" customHeight="false" outlineLevel="0" collapsed="false">
      <c r="K708" s="20"/>
      <c r="L708" s="19"/>
      <c r="M708" s="19"/>
      <c r="N708" s="37"/>
      <c r="O708" s="18" t="str">
        <f aca="false">IF(N708="","",IFERROR(INDEX($B$6:$B$105,MATCH(N708,$A$6:$A$105,0)),"Sai mã hàng"))</f>
        <v/>
      </c>
      <c r="P708" s="18" t="str">
        <f aca="false">IF(N708="","",IFERROR(INDEX($C$6:$C$105,MATCH(N708,$A$6:$A$105,0)),""))</f>
        <v/>
      </c>
      <c r="Q708" s="31"/>
      <c r="R708" s="31"/>
      <c r="S708" s="33" t="str">
        <f aca="false">IF(OR(Q708="",R708=""),"",Q708*R708)</f>
        <v/>
      </c>
      <c r="T708" s="19"/>
    </row>
    <row r="709" customFormat="false" ht="15" hidden="false" customHeight="false" outlineLevel="0" collapsed="false">
      <c r="K709" s="20"/>
      <c r="L709" s="19"/>
      <c r="M709" s="19"/>
      <c r="N709" s="37"/>
      <c r="O709" s="18" t="str">
        <f aca="false">IF(N709="","",IFERROR(INDEX($B$6:$B$105,MATCH(N709,$A$6:$A$105,0)),"Sai mã hàng"))</f>
        <v/>
      </c>
      <c r="P709" s="18" t="str">
        <f aca="false">IF(N709="","",IFERROR(INDEX($C$6:$C$105,MATCH(N709,$A$6:$A$105,0)),""))</f>
        <v/>
      </c>
      <c r="Q709" s="31"/>
      <c r="R709" s="31"/>
      <c r="S709" s="33" t="str">
        <f aca="false">IF(OR(Q709="",R709=""),"",Q709*R709)</f>
        <v/>
      </c>
      <c r="T709" s="19"/>
    </row>
    <row r="710" customFormat="false" ht="15" hidden="false" customHeight="false" outlineLevel="0" collapsed="false">
      <c r="K710" s="20"/>
      <c r="L710" s="19"/>
      <c r="M710" s="19"/>
      <c r="N710" s="37"/>
      <c r="O710" s="18" t="str">
        <f aca="false">IF(N710="","",IFERROR(INDEX($B$6:$B$105,MATCH(N710,$A$6:$A$105,0)),"Sai mã hàng"))</f>
        <v/>
      </c>
      <c r="P710" s="18" t="str">
        <f aca="false">IF(N710="","",IFERROR(INDEX($C$6:$C$105,MATCH(N710,$A$6:$A$105,0)),""))</f>
        <v/>
      </c>
      <c r="Q710" s="31"/>
      <c r="R710" s="31"/>
      <c r="S710" s="33" t="str">
        <f aca="false">IF(OR(Q710="",R710=""),"",Q710*R710)</f>
        <v/>
      </c>
      <c r="T710" s="19"/>
    </row>
    <row r="711" customFormat="false" ht="15" hidden="false" customHeight="false" outlineLevel="0" collapsed="false">
      <c r="K711" s="20"/>
      <c r="L711" s="19"/>
      <c r="M711" s="19"/>
      <c r="N711" s="37"/>
      <c r="O711" s="18" t="str">
        <f aca="false">IF(N711="","",IFERROR(INDEX($B$6:$B$105,MATCH(N711,$A$6:$A$105,0)),"Sai mã hàng"))</f>
        <v/>
      </c>
      <c r="P711" s="18" t="str">
        <f aca="false">IF(N711="","",IFERROR(INDEX($C$6:$C$105,MATCH(N711,$A$6:$A$105,0)),""))</f>
        <v/>
      </c>
      <c r="Q711" s="31"/>
      <c r="R711" s="31"/>
      <c r="S711" s="33" t="str">
        <f aca="false">IF(OR(Q711="",R711=""),"",Q711*R711)</f>
        <v/>
      </c>
      <c r="T711" s="19"/>
    </row>
    <row r="712" customFormat="false" ht="15" hidden="false" customHeight="false" outlineLevel="0" collapsed="false">
      <c r="K712" s="20"/>
      <c r="L712" s="19"/>
      <c r="M712" s="19"/>
      <c r="N712" s="37"/>
      <c r="O712" s="18" t="str">
        <f aca="false">IF(N712="","",IFERROR(INDEX($B$6:$B$105,MATCH(N712,$A$6:$A$105,0)),"Sai mã hàng"))</f>
        <v/>
      </c>
      <c r="P712" s="18" t="str">
        <f aca="false">IF(N712="","",IFERROR(INDEX($C$6:$C$105,MATCH(N712,$A$6:$A$105,0)),""))</f>
        <v/>
      </c>
      <c r="Q712" s="31"/>
      <c r="R712" s="31"/>
      <c r="S712" s="33" t="str">
        <f aca="false">IF(OR(Q712="",R712=""),"",Q712*R712)</f>
        <v/>
      </c>
      <c r="T712" s="19"/>
    </row>
    <row r="713" customFormat="false" ht="15" hidden="false" customHeight="false" outlineLevel="0" collapsed="false">
      <c r="K713" s="20"/>
      <c r="L713" s="19"/>
      <c r="M713" s="19"/>
      <c r="N713" s="37"/>
      <c r="O713" s="18" t="str">
        <f aca="false">IF(N713="","",IFERROR(INDEX($B$6:$B$105,MATCH(N713,$A$6:$A$105,0)),"Sai mã hàng"))</f>
        <v/>
      </c>
      <c r="P713" s="18" t="str">
        <f aca="false">IF(N713="","",IFERROR(INDEX($C$6:$C$105,MATCH(N713,$A$6:$A$105,0)),""))</f>
        <v/>
      </c>
      <c r="Q713" s="31"/>
      <c r="R713" s="31"/>
      <c r="S713" s="33" t="str">
        <f aca="false">IF(OR(Q713="",R713=""),"",Q713*R713)</f>
        <v/>
      </c>
      <c r="T713" s="19"/>
    </row>
    <row r="714" customFormat="false" ht="15" hidden="false" customHeight="false" outlineLevel="0" collapsed="false">
      <c r="K714" s="20"/>
      <c r="L714" s="19"/>
      <c r="M714" s="19"/>
      <c r="N714" s="37"/>
      <c r="O714" s="18" t="str">
        <f aca="false">IF(N714="","",IFERROR(INDEX($B$6:$B$105,MATCH(N714,$A$6:$A$105,0)),"Sai mã hàng"))</f>
        <v/>
      </c>
      <c r="P714" s="18" t="str">
        <f aca="false">IF(N714="","",IFERROR(INDEX($C$6:$C$105,MATCH(N714,$A$6:$A$105,0)),""))</f>
        <v/>
      </c>
      <c r="Q714" s="31"/>
      <c r="R714" s="31"/>
      <c r="S714" s="33" t="str">
        <f aca="false">IF(OR(Q714="",R714=""),"",Q714*R714)</f>
        <v/>
      </c>
      <c r="T714" s="19"/>
    </row>
    <row r="715" customFormat="false" ht="15" hidden="false" customHeight="false" outlineLevel="0" collapsed="false">
      <c r="K715" s="20"/>
      <c r="L715" s="19"/>
      <c r="M715" s="19"/>
      <c r="N715" s="37"/>
      <c r="O715" s="18" t="str">
        <f aca="false">IF(N715="","",IFERROR(INDEX($B$6:$B$105,MATCH(N715,$A$6:$A$105,0)),"Sai mã hàng"))</f>
        <v/>
      </c>
      <c r="P715" s="18" t="str">
        <f aca="false">IF(N715="","",IFERROR(INDEX($C$6:$C$105,MATCH(N715,$A$6:$A$105,0)),""))</f>
        <v/>
      </c>
      <c r="Q715" s="31"/>
      <c r="R715" s="31"/>
      <c r="S715" s="33" t="str">
        <f aca="false">IF(OR(Q715="",R715=""),"",Q715*R715)</f>
        <v/>
      </c>
      <c r="T715" s="19"/>
    </row>
    <row r="716" customFormat="false" ht="15" hidden="false" customHeight="false" outlineLevel="0" collapsed="false">
      <c r="K716" s="20"/>
      <c r="L716" s="19"/>
      <c r="M716" s="19"/>
      <c r="N716" s="37"/>
      <c r="O716" s="18" t="str">
        <f aca="false">IF(N716="","",IFERROR(INDEX($B$6:$B$105,MATCH(N716,$A$6:$A$105,0)),"Sai mã hàng"))</f>
        <v/>
      </c>
      <c r="P716" s="18" t="str">
        <f aca="false">IF(N716="","",IFERROR(INDEX($C$6:$C$105,MATCH(N716,$A$6:$A$105,0)),""))</f>
        <v/>
      </c>
      <c r="Q716" s="31"/>
      <c r="R716" s="31"/>
      <c r="S716" s="33" t="str">
        <f aca="false">IF(OR(Q716="",R716=""),"",Q716*R716)</f>
        <v/>
      </c>
      <c r="T716" s="19"/>
    </row>
    <row r="717" customFormat="false" ht="15" hidden="false" customHeight="false" outlineLevel="0" collapsed="false">
      <c r="K717" s="20"/>
      <c r="L717" s="19"/>
      <c r="M717" s="19"/>
      <c r="N717" s="37"/>
      <c r="O717" s="18" t="str">
        <f aca="false">IF(N717="","",IFERROR(INDEX($B$6:$B$105,MATCH(N717,$A$6:$A$105,0)),"Sai mã hàng"))</f>
        <v/>
      </c>
      <c r="P717" s="18" t="str">
        <f aca="false">IF(N717="","",IFERROR(INDEX($C$6:$C$105,MATCH(N717,$A$6:$A$105,0)),""))</f>
        <v/>
      </c>
      <c r="Q717" s="31"/>
      <c r="R717" s="31"/>
      <c r="S717" s="33" t="str">
        <f aca="false">IF(OR(Q717="",R717=""),"",Q717*R717)</f>
        <v/>
      </c>
      <c r="T717" s="19"/>
    </row>
    <row r="718" customFormat="false" ht="15" hidden="false" customHeight="false" outlineLevel="0" collapsed="false">
      <c r="K718" s="20"/>
      <c r="L718" s="19"/>
      <c r="M718" s="19"/>
      <c r="N718" s="37"/>
      <c r="O718" s="18" t="str">
        <f aca="false">IF(N718="","",IFERROR(INDEX($B$6:$B$105,MATCH(N718,$A$6:$A$105,0)),"Sai mã hàng"))</f>
        <v/>
      </c>
      <c r="P718" s="18" t="str">
        <f aca="false">IF(N718="","",IFERROR(INDEX($C$6:$C$105,MATCH(N718,$A$6:$A$105,0)),""))</f>
        <v/>
      </c>
      <c r="Q718" s="31"/>
      <c r="R718" s="31"/>
      <c r="S718" s="33" t="str">
        <f aca="false">IF(OR(Q718="",R718=""),"",Q718*R718)</f>
        <v/>
      </c>
      <c r="T718" s="19"/>
    </row>
    <row r="719" customFormat="false" ht="15" hidden="false" customHeight="false" outlineLevel="0" collapsed="false">
      <c r="K719" s="20"/>
      <c r="L719" s="19"/>
      <c r="M719" s="19"/>
      <c r="N719" s="37"/>
      <c r="O719" s="18" t="str">
        <f aca="false">IF(N719="","",IFERROR(INDEX($B$6:$B$105,MATCH(N719,$A$6:$A$105,0)),"Sai mã hàng"))</f>
        <v/>
      </c>
      <c r="P719" s="18" t="str">
        <f aca="false">IF(N719="","",IFERROR(INDEX($C$6:$C$105,MATCH(N719,$A$6:$A$105,0)),""))</f>
        <v/>
      </c>
      <c r="Q719" s="31"/>
      <c r="R719" s="31"/>
      <c r="S719" s="33" t="str">
        <f aca="false">IF(OR(Q719="",R719=""),"",Q719*R719)</f>
        <v/>
      </c>
      <c r="T719" s="19"/>
    </row>
    <row r="720" customFormat="false" ht="15" hidden="false" customHeight="false" outlineLevel="0" collapsed="false">
      <c r="K720" s="20"/>
      <c r="L720" s="19"/>
      <c r="M720" s="19"/>
      <c r="N720" s="37"/>
      <c r="O720" s="18" t="str">
        <f aca="false">IF(N720="","",IFERROR(INDEX($B$6:$B$105,MATCH(N720,$A$6:$A$105,0)),"Sai mã hàng"))</f>
        <v/>
      </c>
      <c r="P720" s="18" t="str">
        <f aca="false">IF(N720="","",IFERROR(INDEX($C$6:$C$105,MATCH(N720,$A$6:$A$105,0)),""))</f>
        <v/>
      </c>
      <c r="Q720" s="31"/>
      <c r="R720" s="31"/>
      <c r="S720" s="33" t="str">
        <f aca="false">IF(OR(Q720="",R720=""),"",Q720*R720)</f>
        <v/>
      </c>
      <c r="T720" s="19"/>
    </row>
    <row r="721" customFormat="false" ht="15" hidden="false" customHeight="false" outlineLevel="0" collapsed="false">
      <c r="K721" s="20"/>
      <c r="L721" s="19"/>
      <c r="M721" s="19"/>
      <c r="N721" s="37"/>
      <c r="O721" s="18" t="str">
        <f aca="false">IF(N721="","",IFERROR(INDEX($B$6:$B$105,MATCH(N721,$A$6:$A$105,0)),"Sai mã hàng"))</f>
        <v/>
      </c>
      <c r="P721" s="18" t="str">
        <f aca="false">IF(N721="","",IFERROR(INDEX($C$6:$C$105,MATCH(N721,$A$6:$A$105,0)),""))</f>
        <v/>
      </c>
      <c r="Q721" s="31"/>
      <c r="R721" s="31"/>
      <c r="S721" s="33" t="str">
        <f aca="false">IF(OR(Q721="",R721=""),"",Q721*R721)</f>
        <v/>
      </c>
      <c r="T721" s="19"/>
    </row>
    <row r="722" customFormat="false" ht="15" hidden="false" customHeight="false" outlineLevel="0" collapsed="false">
      <c r="K722" s="20"/>
      <c r="L722" s="19"/>
      <c r="M722" s="19"/>
      <c r="N722" s="37"/>
      <c r="O722" s="18" t="str">
        <f aca="false">IF(N722="","",IFERROR(INDEX($B$6:$B$105,MATCH(N722,$A$6:$A$105,0)),"Sai mã hàng"))</f>
        <v/>
      </c>
      <c r="P722" s="18" t="str">
        <f aca="false">IF(N722="","",IFERROR(INDEX($C$6:$C$105,MATCH(N722,$A$6:$A$105,0)),""))</f>
        <v/>
      </c>
      <c r="Q722" s="31"/>
      <c r="R722" s="31"/>
      <c r="S722" s="33" t="str">
        <f aca="false">IF(OR(Q722="",R722=""),"",Q722*R722)</f>
        <v/>
      </c>
      <c r="T722" s="19"/>
    </row>
    <row r="723" customFormat="false" ht="15" hidden="false" customHeight="false" outlineLevel="0" collapsed="false">
      <c r="K723" s="20"/>
      <c r="L723" s="19"/>
      <c r="M723" s="19"/>
      <c r="N723" s="37"/>
      <c r="O723" s="18" t="str">
        <f aca="false">IF(N723="","",IFERROR(INDEX($B$6:$B$105,MATCH(N723,$A$6:$A$105,0)),"Sai mã hàng"))</f>
        <v/>
      </c>
      <c r="P723" s="18" t="str">
        <f aca="false">IF(N723="","",IFERROR(INDEX($C$6:$C$105,MATCH(N723,$A$6:$A$105,0)),""))</f>
        <v/>
      </c>
      <c r="Q723" s="31"/>
      <c r="R723" s="31"/>
      <c r="S723" s="33" t="str">
        <f aca="false">IF(OR(Q723="",R723=""),"",Q723*R723)</f>
        <v/>
      </c>
      <c r="T723" s="19"/>
    </row>
    <row r="724" customFormat="false" ht="15" hidden="false" customHeight="false" outlineLevel="0" collapsed="false">
      <c r="K724" s="20"/>
      <c r="L724" s="19"/>
      <c r="M724" s="19"/>
      <c r="N724" s="37"/>
      <c r="O724" s="18" t="str">
        <f aca="false">IF(N724="","",IFERROR(INDEX($B$6:$B$105,MATCH(N724,$A$6:$A$105,0)),"Sai mã hàng"))</f>
        <v/>
      </c>
      <c r="P724" s="18" t="str">
        <f aca="false">IF(N724="","",IFERROR(INDEX($C$6:$C$105,MATCH(N724,$A$6:$A$105,0)),""))</f>
        <v/>
      </c>
      <c r="Q724" s="31"/>
      <c r="R724" s="31"/>
      <c r="S724" s="33" t="str">
        <f aca="false">IF(OR(Q724="",R724=""),"",Q724*R724)</f>
        <v/>
      </c>
      <c r="T724" s="19"/>
    </row>
    <row r="725" customFormat="false" ht="15" hidden="false" customHeight="false" outlineLevel="0" collapsed="false">
      <c r="K725" s="20"/>
      <c r="L725" s="19"/>
      <c r="M725" s="19"/>
      <c r="N725" s="37"/>
      <c r="O725" s="18" t="str">
        <f aca="false">IF(N725="","",IFERROR(INDEX($B$6:$B$105,MATCH(N725,$A$6:$A$105,0)),"Sai mã hàng"))</f>
        <v/>
      </c>
      <c r="P725" s="18" t="str">
        <f aca="false">IF(N725="","",IFERROR(INDEX($C$6:$C$105,MATCH(N725,$A$6:$A$105,0)),""))</f>
        <v/>
      </c>
      <c r="Q725" s="31"/>
      <c r="R725" s="31"/>
      <c r="S725" s="33" t="str">
        <f aca="false">IF(OR(Q725="",R725=""),"",Q725*R725)</f>
        <v/>
      </c>
      <c r="T725" s="19"/>
    </row>
    <row r="726" customFormat="false" ht="15" hidden="false" customHeight="false" outlineLevel="0" collapsed="false">
      <c r="K726" s="20"/>
      <c r="L726" s="19"/>
      <c r="M726" s="19"/>
      <c r="N726" s="37"/>
      <c r="O726" s="18" t="str">
        <f aca="false">IF(N726="","",IFERROR(INDEX($B$6:$B$105,MATCH(N726,$A$6:$A$105,0)),"Sai mã hàng"))</f>
        <v/>
      </c>
      <c r="P726" s="18" t="str">
        <f aca="false">IF(N726="","",IFERROR(INDEX($C$6:$C$105,MATCH(N726,$A$6:$A$105,0)),""))</f>
        <v/>
      </c>
      <c r="Q726" s="31"/>
      <c r="R726" s="31"/>
      <c r="S726" s="33" t="str">
        <f aca="false">IF(OR(Q726="",R726=""),"",Q726*R726)</f>
        <v/>
      </c>
      <c r="T726" s="19"/>
    </row>
    <row r="727" customFormat="false" ht="15" hidden="false" customHeight="false" outlineLevel="0" collapsed="false">
      <c r="K727" s="20"/>
      <c r="L727" s="19"/>
      <c r="M727" s="19"/>
      <c r="N727" s="37"/>
      <c r="O727" s="18" t="str">
        <f aca="false">IF(N727="","",IFERROR(INDEX($B$6:$B$105,MATCH(N727,$A$6:$A$105,0)),"Sai mã hàng"))</f>
        <v/>
      </c>
      <c r="P727" s="18" t="str">
        <f aca="false">IF(N727="","",IFERROR(INDEX($C$6:$C$105,MATCH(N727,$A$6:$A$105,0)),""))</f>
        <v/>
      </c>
      <c r="Q727" s="31"/>
      <c r="R727" s="31"/>
      <c r="S727" s="33" t="str">
        <f aca="false">IF(OR(Q727="",R727=""),"",Q727*R727)</f>
        <v/>
      </c>
      <c r="T727" s="19"/>
    </row>
    <row r="728" customFormat="false" ht="15" hidden="false" customHeight="false" outlineLevel="0" collapsed="false">
      <c r="K728" s="20"/>
      <c r="L728" s="19"/>
      <c r="M728" s="19"/>
      <c r="N728" s="37"/>
      <c r="O728" s="18" t="str">
        <f aca="false">IF(N728="","",IFERROR(INDEX($B$6:$B$105,MATCH(N728,$A$6:$A$105,0)),"Sai mã hàng"))</f>
        <v/>
      </c>
      <c r="P728" s="18" t="str">
        <f aca="false">IF(N728="","",IFERROR(INDEX($C$6:$C$105,MATCH(N728,$A$6:$A$105,0)),""))</f>
        <v/>
      </c>
      <c r="Q728" s="31"/>
      <c r="R728" s="31"/>
      <c r="S728" s="33" t="str">
        <f aca="false">IF(OR(Q728="",R728=""),"",Q728*R728)</f>
        <v/>
      </c>
      <c r="T728" s="19"/>
    </row>
    <row r="729" customFormat="false" ht="15" hidden="false" customHeight="false" outlineLevel="0" collapsed="false">
      <c r="K729" s="20"/>
      <c r="L729" s="19"/>
      <c r="M729" s="19"/>
      <c r="N729" s="37"/>
      <c r="O729" s="18" t="str">
        <f aca="false">IF(N729="","",IFERROR(INDEX($B$6:$B$105,MATCH(N729,$A$6:$A$105,0)),"Sai mã hàng"))</f>
        <v/>
      </c>
      <c r="P729" s="18" t="str">
        <f aca="false">IF(N729="","",IFERROR(INDEX($C$6:$C$105,MATCH(N729,$A$6:$A$105,0)),""))</f>
        <v/>
      </c>
      <c r="Q729" s="31"/>
      <c r="R729" s="31"/>
      <c r="S729" s="33" t="str">
        <f aca="false">IF(OR(Q729="",R729=""),"",Q729*R729)</f>
        <v/>
      </c>
      <c r="T729" s="19"/>
    </row>
    <row r="730" customFormat="false" ht="15" hidden="false" customHeight="false" outlineLevel="0" collapsed="false">
      <c r="K730" s="20"/>
      <c r="L730" s="19"/>
      <c r="M730" s="19"/>
      <c r="N730" s="37"/>
      <c r="O730" s="18" t="str">
        <f aca="false">IF(N730="","",IFERROR(INDEX($B$6:$B$105,MATCH(N730,$A$6:$A$105,0)),"Sai mã hàng"))</f>
        <v/>
      </c>
      <c r="P730" s="18" t="str">
        <f aca="false">IF(N730="","",IFERROR(INDEX($C$6:$C$105,MATCH(N730,$A$6:$A$105,0)),""))</f>
        <v/>
      </c>
      <c r="Q730" s="31"/>
      <c r="R730" s="31"/>
      <c r="S730" s="33" t="str">
        <f aca="false">IF(OR(Q730="",R730=""),"",Q730*R730)</f>
        <v/>
      </c>
      <c r="T730" s="19"/>
    </row>
    <row r="731" customFormat="false" ht="15" hidden="false" customHeight="false" outlineLevel="0" collapsed="false">
      <c r="K731" s="20"/>
      <c r="L731" s="19"/>
      <c r="M731" s="19"/>
      <c r="N731" s="37"/>
      <c r="O731" s="18" t="str">
        <f aca="false">IF(N731="","",IFERROR(INDEX($B$6:$B$105,MATCH(N731,$A$6:$A$105,0)),"Sai mã hàng"))</f>
        <v/>
      </c>
      <c r="P731" s="18" t="str">
        <f aca="false">IF(N731="","",IFERROR(INDEX($C$6:$C$105,MATCH(N731,$A$6:$A$105,0)),""))</f>
        <v/>
      </c>
      <c r="Q731" s="31"/>
      <c r="R731" s="31"/>
      <c r="S731" s="33" t="str">
        <f aca="false">IF(OR(Q731="",R731=""),"",Q731*R731)</f>
        <v/>
      </c>
      <c r="T731" s="19"/>
    </row>
    <row r="732" customFormat="false" ht="15" hidden="false" customHeight="false" outlineLevel="0" collapsed="false">
      <c r="K732" s="20"/>
      <c r="L732" s="19"/>
      <c r="M732" s="19"/>
      <c r="N732" s="37"/>
      <c r="O732" s="18" t="str">
        <f aca="false">IF(N732="","",IFERROR(INDEX($B$6:$B$105,MATCH(N732,$A$6:$A$105,0)),"Sai mã hàng"))</f>
        <v/>
      </c>
      <c r="P732" s="18" t="str">
        <f aca="false">IF(N732="","",IFERROR(INDEX($C$6:$C$105,MATCH(N732,$A$6:$A$105,0)),""))</f>
        <v/>
      </c>
      <c r="Q732" s="31"/>
      <c r="R732" s="31"/>
      <c r="S732" s="33" t="str">
        <f aca="false">IF(OR(Q732="",R732=""),"",Q732*R732)</f>
        <v/>
      </c>
      <c r="T732" s="19"/>
    </row>
    <row r="733" customFormat="false" ht="15" hidden="false" customHeight="false" outlineLevel="0" collapsed="false">
      <c r="K733" s="20"/>
      <c r="L733" s="19"/>
      <c r="M733" s="19"/>
      <c r="N733" s="37"/>
      <c r="O733" s="18" t="str">
        <f aca="false">IF(N733="","",IFERROR(INDEX($B$6:$B$105,MATCH(N733,$A$6:$A$105,0)),"Sai mã hàng"))</f>
        <v/>
      </c>
      <c r="P733" s="18" t="str">
        <f aca="false">IF(N733="","",IFERROR(INDEX($C$6:$C$105,MATCH(N733,$A$6:$A$105,0)),""))</f>
        <v/>
      </c>
      <c r="Q733" s="31"/>
      <c r="R733" s="31"/>
      <c r="S733" s="33" t="str">
        <f aca="false">IF(OR(Q733="",R733=""),"",Q733*R733)</f>
        <v/>
      </c>
      <c r="T733" s="19"/>
    </row>
    <row r="734" customFormat="false" ht="15" hidden="false" customHeight="false" outlineLevel="0" collapsed="false">
      <c r="K734" s="20"/>
      <c r="L734" s="19"/>
      <c r="M734" s="19"/>
      <c r="N734" s="37"/>
      <c r="O734" s="18" t="str">
        <f aca="false">IF(N734="","",IFERROR(INDEX($B$6:$B$105,MATCH(N734,$A$6:$A$105,0)),"Sai mã hàng"))</f>
        <v/>
      </c>
      <c r="P734" s="18" t="str">
        <f aca="false">IF(N734="","",IFERROR(INDEX($C$6:$C$105,MATCH(N734,$A$6:$A$105,0)),""))</f>
        <v/>
      </c>
      <c r="Q734" s="31"/>
      <c r="R734" s="31"/>
      <c r="S734" s="33" t="str">
        <f aca="false">IF(OR(Q734="",R734=""),"",Q734*R734)</f>
        <v/>
      </c>
      <c r="T734" s="19"/>
    </row>
    <row r="735" customFormat="false" ht="15" hidden="false" customHeight="false" outlineLevel="0" collapsed="false">
      <c r="K735" s="20"/>
      <c r="L735" s="19"/>
      <c r="M735" s="19"/>
      <c r="N735" s="37"/>
      <c r="O735" s="18" t="str">
        <f aca="false">IF(N735="","",IFERROR(INDEX($B$6:$B$105,MATCH(N735,$A$6:$A$105,0)),"Sai mã hàng"))</f>
        <v/>
      </c>
      <c r="P735" s="18" t="str">
        <f aca="false">IF(N735="","",IFERROR(INDEX($C$6:$C$105,MATCH(N735,$A$6:$A$105,0)),""))</f>
        <v/>
      </c>
      <c r="Q735" s="31"/>
      <c r="R735" s="31"/>
      <c r="S735" s="33" t="str">
        <f aca="false">IF(OR(Q735="",R735=""),"",Q735*R735)</f>
        <v/>
      </c>
      <c r="T735" s="19"/>
    </row>
    <row r="736" customFormat="false" ht="15" hidden="false" customHeight="false" outlineLevel="0" collapsed="false">
      <c r="K736" s="20"/>
      <c r="L736" s="19"/>
      <c r="M736" s="19"/>
      <c r="N736" s="37"/>
      <c r="O736" s="18" t="str">
        <f aca="false">IF(N736="","",IFERROR(INDEX($B$6:$B$105,MATCH(N736,$A$6:$A$105,0)),"Sai mã hàng"))</f>
        <v/>
      </c>
      <c r="P736" s="18" t="str">
        <f aca="false">IF(N736="","",IFERROR(INDEX($C$6:$C$105,MATCH(N736,$A$6:$A$105,0)),""))</f>
        <v/>
      </c>
      <c r="Q736" s="31"/>
      <c r="R736" s="31"/>
      <c r="S736" s="33" t="str">
        <f aca="false">IF(OR(Q736="",R736=""),"",Q736*R736)</f>
        <v/>
      </c>
      <c r="T736" s="19"/>
    </row>
    <row r="737" customFormat="false" ht="15" hidden="false" customHeight="false" outlineLevel="0" collapsed="false">
      <c r="K737" s="20"/>
      <c r="L737" s="19"/>
      <c r="M737" s="19"/>
      <c r="N737" s="37"/>
      <c r="O737" s="18" t="str">
        <f aca="false">IF(N737="","",IFERROR(INDEX($B$6:$B$105,MATCH(N737,$A$6:$A$105,0)),"Sai mã hàng"))</f>
        <v/>
      </c>
      <c r="P737" s="18" t="str">
        <f aca="false">IF(N737="","",IFERROR(INDEX($C$6:$C$105,MATCH(N737,$A$6:$A$105,0)),""))</f>
        <v/>
      </c>
      <c r="Q737" s="31"/>
      <c r="R737" s="31"/>
      <c r="S737" s="33" t="str">
        <f aca="false">IF(OR(Q737="",R737=""),"",Q737*R737)</f>
        <v/>
      </c>
      <c r="T737" s="19"/>
    </row>
    <row r="738" customFormat="false" ht="15" hidden="false" customHeight="false" outlineLevel="0" collapsed="false">
      <c r="K738" s="20"/>
      <c r="L738" s="19"/>
      <c r="M738" s="19"/>
      <c r="N738" s="37"/>
      <c r="O738" s="18" t="str">
        <f aca="false">IF(N738="","",IFERROR(INDEX($B$6:$B$105,MATCH(N738,$A$6:$A$105,0)),"Sai mã hàng"))</f>
        <v/>
      </c>
      <c r="P738" s="18" t="str">
        <f aca="false">IF(N738="","",IFERROR(INDEX($C$6:$C$105,MATCH(N738,$A$6:$A$105,0)),""))</f>
        <v/>
      </c>
      <c r="Q738" s="31"/>
      <c r="R738" s="31"/>
      <c r="S738" s="33" t="str">
        <f aca="false">IF(OR(Q738="",R738=""),"",Q738*R738)</f>
        <v/>
      </c>
      <c r="T738" s="19"/>
    </row>
    <row r="739" customFormat="false" ht="15" hidden="false" customHeight="false" outlineLevel="0" collapsed="false">
      <c r="K739" s="20"/>
      <c r="L739" s="19"/>
      <c r="M739" s="19"/>
      <c r="N739" s="37"/>
      <c r="O739" s="18" t="str">
        <f aca="false">IF(N739="","",IFERROR(INDEX($B$6:$B$105,MATCH(N739,$A$6:$A$105,0)),"Sai mã hàng"))</f>
        <v/>
      </c>
      <c r="P739" s="18" t="str">
        <f aca="false">IF(N739="","",IFERROR(INDEX($C$6:$C$105,MATCH(N739,$A$6:$A$105,0)),""))</f>
        <v/>
      </c>
      <c r="Q739" s="31"/>
      <c r="R739" s="31"/>
      <c r="S739" s="33" t="str">
        <f aca="false">IF(OR(Q739="",R739=""),"",Q739*R739)</f>
        <v/>
      </c>
      <c r="T739" s="19"/>
    </row>
    <row r="740" customFormat="false" ht="15" hidden="false" customHeight="false" outlineLevel="0" collapsed="false">
      <c r="K740" s="20"/>
      <c r="L740" s="19"/>
      <c r="M740" s="19"/>
      <c r="N740" s="37"/>
      <c r="O740" s="18" t="str">
        <f aca="false">IF(N740="","",IFERROR(INDEX($B$6:$B$105,MATCH(N740,$A$6:$A$105,0)),"Sai mã hàng"))</f>
        <v/>
      </c>
      <c r="P740" s="18" t="str">
        <f aca="false">IF(N740="","",IFERROR(INDEX($C$6:$C$105,MATCH(N740,$A$6:$A$105,0)),""))</f>
        <v/>
      </c>
      <c r="Q740" s="31"/>
      <c r="R740" s="31"/>
      <c r="S740" s="33" t="str">
        <f aca="false">IF(OR(Q740="",R740=""),"",Q740*R740)</f>
        <v/>
      </c>
      <c r="T740" s="19"/>
    </row>
    <row r="741" customFormat="false" ht="15" hidden="false" customHeight="false" outlineLevel="0" collapsed="false">
      <c r="K741" s="20"/>
      <c r="L741" s="19"/>
      <c r="M741" s="19"/>
      <c r="N741" s="37"/>
      <c r="O741" s="18" t="str">
        <f aca="false">IF(N741="","",IFERROR(INDEX($B$6:$B$105,MATCH(N741,$A$6:$A$105,0)),"Sai mã hàng"))</f>
        <v/>
      </c>
      <c r="P741" s="18" t="str">
        <f aca="false">IF(N741="","",IFERROR(INDEX($C$6:$C$105,MATCH(N741,$A$6:$A$105,0)),""))</f>
        <v/>
      </c>
      <c r="Q741" s="31"/>
      <c r="R741" s="31"/>
      <c r="S741" s="33" t="str">
        <f aca="false">IF(OR(Q741="",R741=""),"",Q741*R741)</f>
        <v/>
      </c>
      <c r="T741" s="19"/>
    </row>
    <row r="742" customFormat="false" ht="15" hidden="false" customHeight="false" outlineLevel="0" collapsed="false">
      <c r="K742" s="20"/>
      <c r="L742" s="19"/>
      <c r="M742" s="19"/>
      <c r="N742" s="37"/>
      <c r="O742" s="18" t="str">
        <f aca="false">IF(N742="","",IFERROR(INDEX($B$6:$B$105,MATCH(N742,$A$6:$A$105,0)),"Sai mã hàng"))</f>
        <v/>
      </c>
      <c r="P742" s="18" t="str">
        <f aca="false">IF(N742="","",IFERROR(INDEX($C$6:$C$105,MATCH(N742,$A$6:$A$105,0)),""))</f>
        <v/>
      </c>
      <c r="Q742" s="31"/>
      <c r="R742" s="31"/>
      <c r="S742" s="33" t="str">
        <f aca="false">IF(OR(Q742="",R742=""),"",Q742*R742)</f>
        <v/>
      </c>
      <c r="T742" s="19"/>
    </row>
    <row r="743" customFormat="false" ht="15" hidden="false" customHeight="false" outlineLevel="0" collapsed="false">
      <c r="K743" s="20"/>
      <c r="L743" s="19"/>
      <c r="M743" s="19"/>
      <c r="N743" s="37"/>
      <c r="O743" s="18" t="str">
        <f aca="false">IF(N743="","",IFERROR(INDEX($B$6:$B$105,MATCH(N743,$A$6:$A$105,0)),"Sai mã hàng"))</f>
        <v/>
      </c>
      <c r="P743" s="18" t="str">
        <f aca="false">IF(N743="","",IFERROR(INDEX($C$6:$C$105,MATCH(N743,$A$6:$A$105,0)),""))</f>
        <v/>
      </c>
      <c r="Q743" s="31"/>
      <c r="R743" s="31"/>
      <c r="S743" s="33" t="str">
        <f aca="false">IF(OR(Q743="",R743=""),"",Q743*R743)</f>
        <v/>
      </c>
      <c r="T743" s="19"/>
    </row>
    <row r="744" customFormat="false" ht="15" hidden="false" customHeight="false" outlineLevel="0" collapsed="false">
      <c r="K744" s="20"/>
      <c r="L744" s="19"/>
      <c r="M744" s="19"/>
      <c r="N744" s="37"/>
      <c r="O744" s="18" t="str">
        <f aca="false">IF(N744="","",IFERROR(INDEX($B$6:$B$105,MATCH(N744,$A$6:$A$105,0)),"Sai mã hàng"))</f>
        <v/>
      </c>
      <c r="P744" s="18" t="str">
        <f aca="false">IF(N744="","",IFERROR(INDEX($C$6:$C$105,MATCH(N744,$A$6:$A$105,0)),""))</f>
        <v/>
      </c>
      <c r="Q744" s="31"/>
      <c r="R744" s="31"/>
      <c r="S744" s="33" t="str">
        <f aca="false">IF(OR(Q744="",R744=""),"",Q744*R744)</f>
        <v/>
      </c>
      <c r="T744" s="19"/>
    </row>
    <row r="745" customFormat="false" ht="15" hidden="false" customHeight="false" outlineLevel="0" collapsed="false">
      <c r="K745" s="20"/>
      <c r="L745" s="19"/>
      <c r="M745" s="19"/>
      <c r="N745" s="37"/>
      <c r="O745" s="18" t="str">
        <f aca="false">IF(N745="","",IFERROR(INDEX($B$6:$B$105,MATCH(N745,$A$6:$A$105,0)),"Sai mã hàng"))</f>
        <v/>
      </c>
      <c r="P745" s="18" t="str">
        <f aca="false">IF(N745="","",IFERROR(INDEX($C$6:$C$105,MATCH(N745,$A$6:$A$105,0)),""))</f>
        <v/>
      </c>
      <c r="Q745" s="31"/>
      <c r="R745" s="31"/>
      <c r="S745" s="33" t="str">
        <f aca="false">IF(OR(Q745="",R745=""),"",Q745*R745)</f>
        <v/>
      </c>
      <c r="T745" s="19"/>
    </row>
    <row r="746" customFormat="false" ht="15" hidden="false" customHeight="false" outlineLevel="0" collapsed="false">
      <c r="K746" s="20"/>
      <c r="L746" s="19"/>
      <c r="M746" s="19"/>
      <c r="N746" s="37"/>
      <c r="O746" s="18" t="str">
        <f aca="false">IF(N746="","",IFERROR(INDEX($B$6:$B$105,MATCH(N746,$A$6:$A$105,0)),"Sai mã hàng"))</f>
        <v/>
      </c>
      <c r="P746" s="18" t="str">
        <f aca="false">IF(N746="","",IFERROR(INDEX($C$6:$C$105,MATCH(N746,$A$6:$A$105,0)),""))</f>
        <v/>
      </c>
      <c r="Q746" s="31"/>
      <c r="R746" s="31"/>
      <c r="S746" s="33" t="str">
        <f aca="false">IF(OR(Q746="",R746=""),"",Q746*R746)</f>
        <v/>
      </c>
      <c r="T746" s="19"/>
    </row>
    <row r="747" customFormat="false" ht="15" hidden="false" customHeight="false" outlineLevel="0" collapsed="false">
      <c r="K747" s="20"/>
      <c r="L747" s="19"/>
      <c r="M747" s="19"/>
      <c r="N747" s="37"/>
      <c r="O747" s="18" t="str">
        <f aca="false">IF(N747="","",IFERROR(INDEX($B$6:$B$105,MATCH(N747,$A$6:$A$105,0)),"Sai mã hàng"))</f>
        <v/>
      </c>
      <c r="P747" s="18" t="str">
        <f aca="false">IF(N747="","",IFERROR(INDEX($C$6:$C$105,MATCH(N747,$A$6:$A$105,0)),""))</f>
        <v/>
      </c>
      <c r="Q747" s="31"/>
      <c r="R747" s="31"/>
      <c r="S747" s="33" t="str">
        <f aca="false">IF(OR(Q747="",R747=""),"",Q747*R747)</f>
        <v/>
      </c>
      <c r="T747" s="19"/>
    </row>
    <row r="748" customFormat="false" ht="15" hidden="false" customHeight="false" outlineLevel="0" collapsed="false">
      <c r="K748" s="20"/>
      <c r="L748" s="19"/>
      <c r="M748" s="19"/>
      <c r="N748" s="37"/>
      <c r="O748" s="18" t="str">
        <f aca="false">IF(N748="","",IFERROR(INDEX($B$6:$B$105,MATCH(N748,$A$6:$A$105,0)),"Sai mã hàng"))</f>
        <v/>
      </c>
      <c r="P748" s="18" t="str">
        <f aca="false">IF(N748="","",IFERROR(INDEX($C$6:$C$105,MATCH(N748,$A$6:$A$105,0)),""))</f>
        <v/>
      </c>
      <c r="Q748" s="31"/>
      <c r="R748" s="31"/>
      <c r="S748" s="33" t="str">
        <f aca="false">IF(OR(Q748="",R748=""),"",Q748*R748)</f>
        <v/>
      </c>
      <c r="T748" s="19"/>
    </row>
    <row r="749" customFormat="false" ht="15" hidden="false" customHeight="false" outlineLevel="0" collapsed="false">
      <c r="K749" s="20"/>
      <c r="L749" s="19"/>
      <c r="M749" s="19"/>
      <c r="N749" s="37"/>
      <c r="O749" s="18" t="str">
        <f aca="false">IF(N749="","",IFERROR(INDEX($B$6:$B$105,MATCH(N749,$A$6:$A$105,0)),"Sai mã hàng"))</f>
        <v/>
      </c>
      <c r="P749" s="18" t="str">
        <f aca="false">IF(N749="","",IFERROR(INDEX($C$6:$C$105,MATCH(N749,$A$6:$A$105,0)),""))</f>
        <v/>
      </c>
      <c r="Q749" s="31"/>
      <c r="R749" s="31"/>
      <c r="S749" s="33" t="str">
        <f aca="false">IF(OR(Q749="",R749=""),"",Q749*R749)</f>
        <v/>
      </c>
      <c r="T749" s="19"/>
    </row>
    <row r="750" customFormat="false" ht="15" hidden="false" customHeight="false" outlineLevel="0" collapsed="false">
      <c r="K750" s="20"/>
      <c r="L750" s="19"/>
      <c r="M750" s="19"/>
      <c r="N750" s="37"/>
      <c r="O750" s="18" t="str">
        <f aca="false">IF(N750="","",IFERROR(INDEX($B$6:$B$105,MATCH(N750,$A$6:$A$105,0)),"Sai mã hàng"))</f>
        <v/>
      </c>
      <c r="P750" s="18" t="str">
        <f aca="false">IF(N750="","",IFERROR(INDEX($C$6:$C$105,MATCH(N750,$A$6:$A$105,0)),""))</f>
        <v/>
      </c>
      <c r="Q750" s="31"/>
      <c r="R750" s="31"/>
      <c r="S750" s="33" t="str">
        <f aca="false">IF(OR(Q750="",R750=""),"",Q750*R750)</f>
        <v/>
      </c>
      <c r="T750" s="19"/>
    </row>
    <row r="751" customFormat="false" ht="15" hidden="false" customHeight="false" outlineLevel="0" collapsed="false">
      <c r="K751" s="20"/>
      <c r="L751" s="19"/>
      <c r="M751" s="19"/>
      <c r="N751" s="37"/>
      <c r="O751" s="18" t="str">
        <f aca="false">IF(N751="","",IFERROR(INDEX($B$6:$B$105,MATCH(N751,$A$6:$A$105,0)),"Sai mã hàng"))</f>
        <v/>
      </c>
      <c r="P751" s="18" t="str">
        <f aca="false">IF(N751="","",IFERROR(INDEX($C$6:$C$105,MATCH(N751,$A$6:$A$105,0)),""))</f>
        <v/>
      </c>
      <c r="Q751" s="31"/>
      <c r="R751" s="31"/>
      <c r="S751" s="33" t="str">
        <f aca="false">IF(OR(Q751="",R751=""),"",Q751*R751)</f>
        <v/>
      </c>
      <c r="T751" s="19"/>
    </row>
    <row r="752" customFormat="false" ht="15" hidden="false" customHeight="false" outlineLevel="0" collapsed="false">
      <c r="K752" s="20"/>
      <c r="L752" s="19"/>
      <c r="M752" s="19"/>
      <c r="N752" s="37"/>
      <c r="O752" s="18" t="str">
        <f aca="false">IF(N752="","",IFERROR(INDEX($B$6:$B$105,MATCH(N752,$A$6:$A$105,0)),"Sai mã hàng"))</f>
        <v/>
      </c>
      <c r="P752" s="18" t="str">
        <f aca="false">IF(N752="","",IFERROR(INDEX($C$6:$C$105,MATCH(N752,$A$6:$A$105,0)),""))</f>
        <v/>
      </c>
      <c r="Q752" s="31"/>
      <c r="R752" s="31"/>
      <c r="S752" s="33" t="str">
        <f aca="false">IF(OR(Q752="",R752=""),"",Q752*R752)</f>
        <v/>
      </c>
      <c r="T752" s="19"/>
    </row>
    <row r="753" customFormat="false" ht="15" hidden="false" customHeight="false" outlineLevel="0" collapsed="false">
      <c r="K753" s="20"/>
      <c r="L753" s="19"/>
      <c r="M753" s="19"/>
      <c r="N753" s="37"/>
      <c r="O753" s="18" t="str">
        <f aca="false">IF(N753="","",IFERROR(INDEX($B$6:$B$105,MATCH(N753,$A$6:$A$105,0)),"Sai mã hàng"))</f>
        <v/>
      </c>
      <c r="P753" s="18" t="str">
        <f aca="false">IF(N753="","",IFERROR(INDEX($C$6:$C$105,MATCH(N753,$A$6:$A$105,0)),""))</f>
        <v/>
      </c>
      <c r="Q753" s="31"/>
      <c r="R753" s="31"/>
      <c r="S753" s="33" t="str">
        <f aca="false">IF(OR(Q753="",R753=""),"",Q753*R753)</f>
        <v/>
      </c>
      <c r="T753" s="19"/>
    </row>
    <row r="754" customFormat="false" ht="15" hidden="false" customHeight="false" outlineLevel="0" collapsed="false">
      <c r="K754" s="20"/>
      <c r="L754" s="19"/>
      <c r="M754" s="19"/>
      <c r="N754" s="37"/>
      <c r="O754" s="18" t="str">
        <f aca="false">IF(N754="","",IFERROR(INDEX($B$6:$B$105,MATCH(N754,$A$6:$A$105,0)),"Sai mã hàng"))</f>
        <v/>
      </c>
      <c r="P754" s="18" t="str">
        <f aca="false">IF(N754="","",IFERROR(INDEX($C$6:$C$105,MATCH(N754,$A$6:$A$105,0)),""))</f>
        <v/>
      </c>
      <c r="Q754" s="31"/>
      <c r="R754" s="31"/>
      <c r="S754" s="33" t="str">
        <f aca="false">IF(OR(Q754="",R754=""),"",Q754*R754)</f>
        <v/>
      </c>
      <c r="T754" s="19"/>
    </row>
    <row r="755" customFormat="false" ht="15" hidden="false" customHeight="false" outlineLevel="0" collapsed="false">
      <c r="K755" s="20"/>
      <c r="L755" s="19"/>
      <c r="M755" s="19"/>
      <c r="N755" s="37"/>
      <c r="O755" s="18" t="str">
        <f aca="false">IF(N755="","",IFERROR(INDEX($B$6:$B$105,MATCH(N755,$A$6:$A$105,0)),"Sai mã hàng"))</f>
        <v/>
      </c>
      <c r="P755" s="18" t="str">
        <f aca="false">IF(N755="","",IFERROR(INDEX($C$6:$C$105,MATCH(N755,$A$6:$A$105,0)),""))</f>
        <v/>
      </c>
      <c r="Q755" s="31"/>
      <c r="R755" s="31"/>
      <c r="S755" s="33" t="str">
        <f aca="false">IF(OR(Q755="",R755=""),"",Q755*R755)</f>
        <v/>
      </c>
      <c r="T755" s="19"/>
    </row>
    <row r="756" customFormat="false" ht="15" hidden="false" customHeight="false" outlineLevel="0" collapsed="false">
      <c r="K756" s="20"/>
      <c r="L756" s="19"/>
      <c r="M756" s="19"/>
      <c r="N756" s="37"/>
      <c r="O756" s="18" t="str">
        <f aca="false">IF(N756="","",IFERROR(INDEX($B$6:$B$105,MATCH(N756,$A$6:$A$105,0)),"Sai mã hàng"))</f>
        <v/>
      </c>
      <c r="P756" s="18" t="str">
        <f aca="false">IF(N756="","",IFERROR(INDEX($C$6:$C$105,MATCH(N756,$A$6:$A$105,0)),""))</f>
        <v/>
      </c>
      <c r="Q756" s="31"/>
      <c r="R756" s="31"/>
      <c r="S756" s="33" t="str">
        <f aca="false">IF(OR(Q756="",R756=""),"",Q756*R756)</f>
        <v/>
      </c>
      <c r="T756" s="19"/>
    </row>
    <row r="757" customFormat="false" ht="15" hidden="false" customHeight="false" outlineLevel="0" collapsed="false">
      <c r="K757" s="20"/>
      <c r="L757" s="19"/>
      <c r="M757" s="19"/>
      <c r="N757" s="37"/>
      <c r="O757" s="18" t="str">
        <f aca="false">IF(N757="","",IFERROR(INDEX($B$6:$B$105,MATCH(N757,$A$6:$A$105,0)),"Sai mã hàng"))</f>
        <v/>
      </c>
      <c r="P757" s="18" t="str">
        <f aca="false">IF(N757="","",IFERROR(INDEX($C$6:$C$105,MATCH(N757,$A$6:$A$105,0)),""))</f>
        <v/>
      </c>
      <c r="Q757" s="31"/>
      <c r="R757" s="31"/>
      <c r="S757" s="33" t="str">
        <f aca="false">IF(OR(Q757="",R757=""),"",Q757*R757)</f>
        <v/>
      </c>
      <c r="T757" s="19"/>
    </row>
    <row r="758" customFormat="false" ht="15" hidden="false" customHeight="false" outlineLevel="0" collapsed="false">
      <c r="K758" s="20"/>
      <c r="L758" s="19"/>
      <c r="M758" s="19"/>
      <c r="N758" s="37"/>
      <c r="O758" s="18" t="str">
        <f aca="false">IF(N758="","",IFERROR(INDEX($B$6:$B$105,MATCH(N758,$A$6:$A$105,0)),"Sai mã hàng"))</f>
        <v/>
      </c>
      <c r="P758" s="18" t="str">
        <f aca="false">IF(N758="","",IFERROR(INDEX($C$6:$C$105,MATCH(N758,$A$6:$A$105,0)),""))</f>
        <v/>
      </c>
      <c r="Q758" s="31"/>
      <c r="R758" s="31"/>
      <c r="S758" s="33" t="str">
        <f aca="false">IF(OR(Q758="",R758=""),"",Q758*R758)</f>
        <v/>
      </c>
      <c r="T758" s="19"/>
    </row>
    <row r="759" customFormat="false" ht="15" hidden="false" customHeight="false" outlineLevel="0" collapsed="false">
      <c r="K759" s="20"/>
      <c r="L759" s="19"/>
      <c r="M759" s="19"/>
      <c r="N759" s="37"/>
      <c r="O759" s="18" t="str">
        <f aca="false">IF(N759="","",IFERROR(INDEX($B$6:$B$105,MATCH(N759,$A$6:$A$105,0)),"Sai mã hàng"))</f>
        <v/>
      </c>
      <c r="P759" s="18" t="str">
        <f aca="false">IF(N759="","",IFERROR(INDEX($C$6:$C$105,MATCH(N759,$A$6:$A$105,0)),""))</f>
        <v/>
      </c>
      <c r="Q759" s="31"/>
      <c r="R759" s="31"/>
      <c r="S759" s="33" t="str">
        <f aca="false">IF(OR(Q759="",R759=""),"",Q759*R759)</f>
        <v/>
      </c>
      <c r="T759" s="19"/>
    </row>
    <row r="760" customFormat="false" ht="15" hidden="false" customHeight="false" outlineLevel="0" collapsed="false">
      <c r="K760" s="20"/>
      <c r="L760" s="19"/>
      <c r="M760" s="19"/>
      <c r="N760" s="37"/>
      <c r="O760" s="18" t="str">
        <f aca="false">IF(N760="","",IFERROR(INDEX($B$6:$B$105,MATCH(N760,$A$6:$A$105,0)),"Sai mã hàng"))</f>
        <v/>
      </c>
      <c r="P760" s="18" t="str">
        <f aca="false">IF(N760="","",IFERROR(INDEX($C$6:$C$105,MATCH(N760,$A$6:$A$105,0)),""))</f>
        <v/>
      </c>
      <c r="Q760" s="31"/>
      <c r="R760" s="31"/>
      <c r="S760" s="33" t="str">
        <f aca="false">IF(OR(Q760="",R760=""),"",Q760*R760)</f>
        <v/>
      </c>
      <c r="T760" s="19"/>
    </row>
    <row r="761" customFormat="false" ht="15" hidden="false" customHeight="false" outlineLevel="0" collapsed="false">
      <c r="K761" s="20"/>
      <c r="L761" s="19"/>
      <c r="M761" s="19"/>
      <c r="N761" s="37"/>
      <c r="O761" s="18" t="str">
        <f aca="false">IF(N761="","",IFERROR(INDEX($B$6:$B$105,MATCH(N761,$A$6:$A$105,0)),"Sai mã hàng"))</f>
        <v/>
      </c>
      <c r="P761" s="18" t="str">
        <f aca="false">IF(N761="","",IFERROR(INDEX($C$6:$C$105,MATCH(N761,$A$6:$A$105,0)),""))</f>
        <v/>
      </c>
      <c r="Q761" s="31"/>
      <c r="R761" s="31"/>
      <c r="S761" s="33" t="str">
        <f aca="false">IF(OR(Q761="",R761=""),"",Q761*R761)</f>
        <v/>
      </c>
      <c r="T761" s="19"/>
    </row>
    <row r="762" customFormat="false" ht="15" hidden="false" customHeight="false" outlineLevel="0" collapsed="false">
      <c r="K762" s="20"/>
      <c r="L762" s="19"/>
      <c r="M762" s="19"/>
      <c r="N762" s="37"/>
      <c r="O762" s="18" t="str">
        <f aca="false">IF(N762="","",IFERROR(INDEX($B$6:$B$105,MATCH(N762,$A$6:$A$105,0)),"Sai mã hàng"))</f>
        <v/>
      </c>
      <c r="P762" s="18" t="str">
        <f aca="false">IF(N762="","",IFERROR(INDEX($C$6:$C$105,MATCH(N762,$A$6:$A$105,0)),""))</f>
        <v/>
      </c>
      <c r="Q762" s="31"/>
      <c r="R762" s="31"/>
      <c r="S762" s="33" t="str">
        <f aca="false">IF(OR(Q762="",R762=""),"",Q762*R762)</f>
        <v/>
      </c>
      <c r="T762" s="19"/>
    </row>
    <row r="763" customFormat="false" ht="15" hidden="false" customHeight="false" outlineLevel="0" collapsed="false">
      <c r="K763" s="20"/>
      <c r="L763" s="19"/>
      <c r="M763" s="19"/>
      <c r="N763" s="37"/>
      <c r="O763" s="18" t="str">
        <f aca="false">IF(N763="","",IFERROR(INDEX($B$6:$B$105,MATCH(N763,$A$6:$A$105,0)),"Sai mã hàng"))</f>
        <v/>
      </c>
      <c r="P763" s="18" t="str">
        <f aca="false">IF(N763="","",IFERROR(INDEX($C$6:$C$105,MATCH(N763,$A$6:$A$105,0)),""))</f>
        <v/>
      </c>
      <c r="Q763" s="31"/>
      <c r="R763" s="31"/>
      <c r="S763" s="33" t="str">
        <f aca="false">IF(OR(Q763="",R763=""),"",Q763*R763)</f>
        <v/>
      </c>
      <c r="T763" s="19"/>
    </row>
    <row r="764" customFormat="false" ht="15" hidden="false" customHeight="false" outlineLevel="0" collapsed="false">
      <c r="K764" s="20"/>
      <c r="L764" s="19"/>
      <c r="M764" s="19"/>
      <c r="N764" s="37"/>
      <c r="O764" s="18" t="str">
        <f aca="false">IF(N764="","",IFERROR(INDEX($B$6:$B$105,MATCH(N764,$A$6:$A$105,0)),"Sai mã hàng"))</f>
        <v/>
      </c>
      <c r="P764" s="18" t="str">
        <f aca="false">IF(N764="","",IFERROR(INDEX($C$6:$C$105,MATCH(N764,$A$6:$A$105,0)),""))</f>
        <v/>
      </c>
      <c r="Q764" s="31"/>
      <c r="R764" s="31"/>
      <c r="S764" s="33" t="str">
        <f aca="false">IF(OR(Q764="",R764=""),"",Q764*R764)</f>
        <v/>
      </c>
      <c r="T764" s="19"/>
    </row>
    <row r="765" customFormat="false" ht="15" hidden="false" customHeight="false" outlineLevel="0" collapsed="false">
      <c r="K765" s="20"/>
      <c r="L765" s="19"/>
      <c r="M765" s="19"/>
      <c r="N765" s="37"/>
      <c r="O765" s="18" t="str">
        <f aca="false">IF(N765="","",IFERROR(INDEX($B$6:$B$105,MATCH(N765,$A$6:$A$105,0)),"Sai mã hàng"))</f>
        <v/>
      </c>
      <c r="P765" s="18" t="str">
        <f aca="false">IF(N765="","",IFERROR(INDEX($C$6:$C$105,MATCH(N765,$A$6:$A$105,0)),""))</f>
        <v/>
      </c>
      <c r="Q765" s="31"/>
      <c r="R765" s="31"/>
      <c r="S765" s="33" t="str">
        <f aca="false">IF(OR(Q765="",R765=""),"",Q765*R765)</f>
        <v/>
      </c>
      <c r="T765" s="19"/>
    </row>
    <row r="766" customFormat="false" ht="15" hidden="false" customHeight="false" outlineLevel="0" collapsed="false">
      <c r="K766" s="20"/>
      <c r="L766" s="19"/>
      <c r="M766" s="19"/>
      <c r="N766" s="37"/>
      <c r="O766" s="18" t="str">
        <f aca="false">IF(N766="","",IFERROR(INDEX($B$6:$B$105,MATCH(N766,$A$6:$A$105,0)),"Sai mã hàng"))</f>
        <v/>
      </c>
      <c r="P766" s="18" t="str">
        <f aca="false">IF(N766="","",IFERROR(INDEX($C$6:$C$105,MATCH(N766,$A$6:$A$105,0)),""))</f>
        <v/>
      </c>
      <c r="Q766" s="31"/>
      <c r="R766" s="31"/>
      <c r="S766" s="33" t="str">
        <f aca="false">IF(OR(Q766="",R766=""),"",Q766*R766)</f>
        <v/>
      </c>
      <c r="T766" s="19"/>
    </row>
    <row r="767" customFormat="false" ht="15" hidden="false" customHeight="false" outlineLevel="0" collapsed="false">
      <c r="K767" s="20"/>
      <c r="L767" s="19"/>
      <c r="M767" s="19"/>
      <c r="N767" s="37"/>
      <c r="O767" s="18" t="str">
        <f aca="false">IF(N767="","",IFERROR(INDEX($B$6:$B$105,MATCH(N767,$A$6:$A$105,0)),"Sai mã hàng"))</f>
        <v/>
      </c>
      <c r="P767" s="18" t="str">
        <f aca="false">IF(N767="","",IFERROR(INDEX($C$6:$C$105,MATCH(N767,$A$6:$A$105,0)),""))</f>
        <v/>
      </c>
      <c r="Q767" s="31"/>
      <c r="R767" s="31"/>
      <c r="S767" s="33" t="str">
        <f aca="false">IF(OR(Q767="",R767=""),"",Q767*R767)</f>
        <v/>
      </c>
      <c r="T767" s="19"/>
    </row>
    <row r="768" customFormat="false" ht="15" hidden="false" customHeight="false" outlineLevel="0" collapsed="false">
      <c r="K768" s="20"/>
      <c r="L768" s="19"/>
      <c r="M768" s="19"/>
      <c r="N768" s="37"/>
      <c r="O768" s="18" t="str">
        <f aca="false">IF(N768="","",IFERROR(INDEX($B$6:$B$105,MATCH(N768,$A$6:$A$105,0)),"Sai mã hàng"))</f>
        <v/>
      </c>
      <c r="P768" s="18" t="str">
        <f aca="false">IF(N768="","",IFERROR(INDEX($C$6:$C$105,MATCH(N768,$A$6:$A$105,0)),""))</f>
        <v/>
      </c>
      <c r="Q768" s="31"/>
      <c r="R768" s="31"/>
      <c r="S768" s="33" t="str">
        <f aca="false">IF(OR(Q768="",R768=""),"",Q768*R768)</f>
        <v/>
      </c>
      <c r="T768" s="19"/>
    </row>
    <row r="769" customFormat="false" ht="15" hidden="false" customHeight="false" outlineLevel="0" collapsed="false">
      <c r="K769" s="20"/>
      <c r="L769" s="19"/>
      <c r="M769" s="19"/>
      <c r="N769" s="37"/>
      <c r="O769" s="18" t="str">
        <f aca="false">IF(N769="","",IFERROR(INDEX($B$6:$B$105,MATCH(N769,$A$6:$A$105,0)),"Sai mã hàng"))</f>
        <v/>
      </c>
      <c r="P769" s="18" t="str">
        <f aca="false">IF(N769="","",IFERROR(INDEX($C$6:$C$105,MATCH(N769,$A$6:$A$105,0)),""))</f>
        <v/>
      </c>
      <c r="Q769" s="31"/>
      <c r="R769" s="31"/>
      <c r="S769" s="33" t="str">
        <f aca="false">IF(OR(Q769="",R769=""),"",Q769*R769)</f>
        <v/>
      </c>
      <c r="T769" s="19"/>
    </row>
    <row r="770" customFormat="false" ht="15" hidden="false" customHeight="false" outlineLevel="0" collapsed="false">
      <c r="K770" s="20"/>
      <c r="L770" s="19"/>
      <c r="M770" s="19"/>
      <c r="N770" s="37"/>
      <c r="O770" s="18" t="str">
        <f aca="false">IF(N770="","",IFERROR(INDEX($B$6:$B$105,MATCH(N770,$A$6:$A$105,0)),"Sai mã hàng"))</f>
        <v/>
      </c>
      <c r="P770" s="18" t="str">
        <f aca="false">IF(N770="","",IFERROR(INDEX($C$6:$C$105,MATCH(N770,$A$6:$A$105,0)),""))</f>
        <v/>
      </c>
      <c r="Q770" s="31"/>
      <c r="R770" s="31"/>
      <c r="S770" s="33" t="str">
        <f aca="false">IF(OR(Q770="",R770=""),"",Q770*R770)</f>
        <v/>
      </c>
      <c r="T770" s="19"/>
    </row>
    <row r="771" customFormat="false" ht="15" hidden="false" customHeight="false" outlineLevel="0" collapsed="false">
      <c r="K771" s="20"/>
      <c r="L771" s="19"/>
      <c r="M771" s="19"/>
      <c r="N771" s="37"/>
      <c r="O771" s="18" t="str">
        <f aca="false">IF(N771="","",IFERROR(INDEX($B$6:$B$105,MATCH(N771,$A$6:$A$105,0)),"Sai mã hàng"))</f>
        <v/>
      </c>
      <c r="P771" s="18" t="str">
        <f aca="false">IF(N771="","",IFERROR(INDEX($C$6:$C$105,MATCH(N771,$A$6:$A$105,0)),""))</f>
        <v/>
      </c>
      <c r="Q771" s="31"/>
      <c r="R771" s="31"/>
      <c r="S771" s="33" t="str">
        <f aca="false">IF(OR(Q771="",R771=""),"",Q771*R771)</f>
        <v/>
      </c>
      <c r="T771" s="19"/>
    </row>
    <row r="772" customFormat="false" ht="15" hidden="false" customHeight="false" outlineLevel="0" collapsed="false">
      <c r="K772" s="20"/>
      <c r="L772" s="19"/>
      <c r="M772" s="19"/>
      <c r="N772" s="37"/>
      <c r="O772" s="18" t="str">
        <f aca="false">IF(N772="","",IFERROR(INDEX($B$6:$B$105,MATCH(N772,$A$6:$A$105,0)),"Sai mã hàng"))</f>
        <v/>
      </c>
      <c r="P772" s="18" t="str">
        <f aca="false">IF(N772="","",IFERROR(INDEX($C$6:$C$105,MATCH(N772,$A$6:$A$105,0)),""))</f>
        <v/>
      </c>
      <c r="Q772" s="31"/>
      <c r="R772" s="31"/>
      <c r="S772" s="33" t="str">
        <f aca="false">IF(OR(Q772="",R772=""),"",Q772*R772)</f>
        <v/>
      </c>
      <c r="T772" s="19"/>
    </row>
    <row r="773" customFormat="false" ht="15" hidden="false" customHeight="false" outlineLevel="0" collapsed="false">
      <c r="K773" s="20"/>
      <c r="L773" s="19"/>
      <c r="M773" s="19"/>
      <c r="N773" s="37"/>
      <c r="O773" s="18" t="str">
        <f aca="false">IF(N773="","",IFERROR(INDEX($B$6:$B$105,MATCH(N773,$A$6:$A$105,0)),"Sai mã hàng"))</f>
        <v/>
      </c>
      <c r="P773" s="18" t="str">
        <f aca="false">IF(N773="","",IFERROR(INDEX($C$6:$C$105,MATCH(N773,$A$6:$A$105,0)),""))</f>
        <v/>
      </c>
      <c r="Q773" s="31"/>
      <c r="R773" s="31"/>
      <c r="S773" s="33" t="str">
        <f aca="false">IF(OR(Q773="",R773=""),"",Q773*R773)</f>
        <v/>
      </c>
      <c r="T773" s="19"/>
    </row>
    <row r="774" customFormat="false" ht="15" hidden="false" customHeight="false" outlineLevel="0" collapsed="false">
      <c r="K774" s="20"/>
      <c r="L774" s="19"/>
      <c r="M774" s="19"/>
      <c r="N774" s="37"/>
      <c r="O774" s="18" t="str">
        <f aca="false">IF(N774="","",IFERROR(INDEX($B$6:$B$105,MATCH(N774,$A$6:$A$105,0)),"Sai mã hàng"))</f>
        <v/>
      </c>
      <c r="P774" s="18" t="str">
        <f aca="false">IF(N774="","",IFERROR(INDEX($C$6:$C$105,MATCH(N774,$A$6:$A$105,0)),""))</f>
        <v/>
      </c>
      <c r="Q774" s="31"/>
      <c r="R774" s="31"/>
      <c r="S774" s="33" t="str">
        <f aca="false">IF(OR(Q774="",R774=""),"",Q774*R774)</f>
        <v/>
      </c>
      <c r="T774" s="19"/>
    </row>
    <row r="775" customFormat="false" ht="15" hidden="false" customHeight="false" outlineLevel="0" collapsed="false">
      <c r="K775" s="20"/>
      <c r="L775" s="19"/>
      <c r="M775" s="19"/>
      <c r="N775" s="37"/>
      <c r="O775" s="18" t="str">
        <f aca="false">IF(N775="","",IFERROR(INDEX($B$6:$B$105,MATCH(N775,$A$6:$A$105,0)),"Sai mã hàng"))</f>
        <v/>
      </c>
      <c r="P775" s="18" t="str">
        <f aca="false">IF(N775="","",IFERROR(INDEX($C$6:$C$105,MATCH(N775,$A$6:$A$105,0)),""))</f>
        <v/>
      </c>
      <c r="Q775" s="31"/>
      <c r="R775" s="31"/>
      <c r="S775" s="33" t="str">
        <f aca="false">IF(OR(Q775="",R775=""),"",Q775*R775)</f>
        <v/>
      </c>
      <c r="T775" s="19"/>
    </row>
    <row r="776" customFormat="false" ht="15" hidden="false" customHeight="false" outlineLevel="0" collapsed="false">
      <c r="K776" s="20"/>
      <c r="L776" s="19"/>
      <c r="M776" s="19"/>
      <c r="N776" s="37"/>
      <c r="O776" s="18" t="str">
        <f aca="false">IF(N776="","",IFERROR(INDEX($B$6:$B$105,MATCH(N776,$A$6:$A$105,0)),"Sai mã hàng"))</f>
        <v/>
      </c>
      <c r="P776" s="18" t="str">
        <f aca="false">IF(N776="","",IFERROR(INDEX($C$6:$C$105,MATCH(N776,$A$6:$A$105,0)),""))</f>
        <v/>
      </c>
      <c r="Q776" s="31"/>
      <c r="R776" s="31"/>
      <c r="S776" s="33" t="str">
        <f aca="false">IF(OR(Q776="",R776=""),"",Q776*R776)</f>
        <v/>
      </c>
      <c r="T776" s="19"/>
    </row>
    <row r="777" customFormat="false" ht="15" hidden="false" customHeight="false" outlineLevel="0" collapsed="false">
      <c r="K777" s="20"/>
      <c r="L777" s="19"/>
      <c r="M777" s="19"/>
      <c r="N777" s="37"/>
      <c r="O777" s="18" t="str">
        <f aca="false">IF(N777="","",IFERROR(INDEX($B$6:$B$105,MATCH(N777,$A$6:$A$105,0)),"Sai mã hàng"))</f>
        <v/>
      </c>
      <c r="P777" s="18" t="str">
        <f aca="false">IF(N777="","",IFERROR(INDEX($C$6:$C$105,MATCH(N777,$A$6:$A$105,0)),""))</f>
        <v/>
      </c>
      <c r="Q777" s="31"/>
      <c r="R777" s="31"/>
      <c r="S777" s="33" t="str">
        <f aca="false">IF(OR(Q777="",R777=""),"",Q777*R777)</f>
        <v/>
      </c>
      <c r="T777" s="19"/>
    </row>
    <row r="778" customFormat="false" ht="15" hidden="false" customHeight="false" outlineLevel="0" collapsed="false">
      <c r="K778" s="20"/>
      <c r="L778" s="19"/>
      <c r="M778" s="19"/>
      <c r="N778" s="37"/>
      <c r="O778" s="18" t="str">
        <f aca="false">IF(N778="","",IFERROR(INDEX($B$6:$B$105,MATCH(N778,$A$6:$A$105,0)),"Sai mã hàng"))</f>
        <v/>
      </c>
      <c r="P778" s="18" t="str">
        <f aca="false">IF(N778="","",IFERROR(INDEX($C$6:$C$105,MATCH(N778,$A$6:$A$105,0)),""))</f>
        <v/>
      </c>
      <c r="Q778" s="31"/>
      <c r="R778" s="31"/>
      <c r="S778" s="33" t="str">
        <f aca="false">IF(OR(Q778="",R778=""),"",Q778*R778)</f>
        <v/>
      </c>
      <c r="T778" s="19"/>
    </row>
    <row r="779" customFormat="false" ht="15" hidden="false" customHeight="false" outlineLevel="0" collapsed="false">
      <c r="K779" s="20"/>
      <c r="L779" s="19"/>
      <c r="M779" s="19"/>
      <c r="N779" s="37"/>
      <c r="O779" s="18" t="str">
        <f aca="false">IF(N779="","",IFERROR(INDEX($B$6:$B$105,MATCH(N779,$A$6:$A$105,0)),"Sai mã hàng"))</f>
        <v/>
      </c>
      <c r="P779" s="18" t="str">
        <f aca="false">IF(N779="","",IFERROR(INDEX($C$6:$C$105,MATCH(N779,$A$6:$A$105,0)),""))</f>
        <v/>
      </c>
      <c r="Q779" s="31"/>
      <c r="R779" s="31"/>
      <c r="S779" s="33" t="str">
        <f aca="false">IF(OR(Q779="",R779=""),"",Q779*R779)</f>
        <v/>
      </c>
      <c r="T779" s="19"/>
    </row>
    <row r="780" customFormat="false" ht="15" hidden="false" customHeight="false" outlineLevel="0" collapsed="false">
      <c r="K780" s="20"/>
      <c r="L780" s="19"/>
      <c r="M780" s="19"/>
      <c r="N780" s="37"/>
      <c r="O780" s="18" t="str">
        <f aca="false">IF(N780="","",IFERROR(INDEX($B$6:$B$105,MATCH(N780,$A$6:$A$105,0)),"Sai mã hàng"))</f>
        <v/>
      </c>
      <c r="P780" s="18" t="str">
        <f aca="false">IF(N780="","",IFERROR(INDEX($C$6:$C$105,MATCH(N780,$A$6:$A$105,0)),""))</f>
        <v/>
      </c>
      <c r="Q780" s="31"/>
      <c r="R780" s="31"/>
      <c r="S780" s="33" t="str">
        <f aca="false">IF(OR(Q780="",R780=""),"",Q780*R780)</f>
        <v/>
      </c>
      <c r="T780" s="19"/>
    </row>
    <row r="781" customFormat="false" ht="15" hidden="false" customHeight="false" outlineLevel="0" collapsed="false">
      <c r="K781" s="20"/>
      <c r="L781" s="19"/>
      <c r="M781" s="19"/>
      <c r="N781" s="37"/>
      <c r="O781" s="18" t="str">
        <f aca="false">IF(N781="","",IFERROR(INDEX($B$6:$B$105,MATCH(N781,$A$6:$A$105,0)),"Sai mã hàng"))</f>
        <v/>
      </c>
      <c r="P781" s="18" t="str">
        <f aca="false">IF(N781="","",IFERROR(INDEX($C$6:$C$105,MATCH(N781,$A$6:$A$105,0)),""))</f>
        <v/>
      </c>
      <c r="Q781" s="31"/>
      <c r="R781" s="31"/>
      <c r="S781" s="33" t="str">
        <f aca="false">IF(OR(Q781="",R781=""),"",Q781*R781)</f>
        <v/>
      </c>
      <c r="T781" s="19"/>
    </row>
    <row r="782" customFormat="false" ht="15" hidden="false" customHeight="false" outlineLevel="0" collapsed="false">
      <c r="K782" s="20"/>
      <c r="L782" s="19"/>
      <c r="M782" s="19"/>
      <c r="N782" s="37"/>
      <c r="O782" s="18" t="str">
        <f aca="false">IF(N782="","",IFERROR(INDEX($B$6:$B$105,MATCH(N782,$A$6:$A$105,0)),"Sai mã hàng"))</f>
        <v/>
      </c>
      <c r="P782" s="18" t="str">
        <f aca="false">IF(N782="","",IFERROR(INDEX($C$6:$C$105,MATCH(N782,$A$6:$A$105,0)),""))</f>
        <v/>
      </c>
      <c r="Q782" s="31"/>
      <c r="R782" s="31"/>
      <c r="S782" s="33" t="str">
        <f aca="false">IF(OR(Q782="",R782=""),"",Q782*R782)</f>
        <v/>
      </c>
      <c r="T782" s="19"/>
    </row>
    <row r="783" customFormat="false" ht="15" hidden="false" customHeight="false" outlineLevel="0" collapsed="false">
      <c r="K783" s="20"/>
      <c r="L783" s="19"/>
      <c r="M783" s="19"/>
      <c r="N783" s="37"/>
      <c r="O783" s="18" t="str">
        <f aca="false">IF(N783="","",IFERROR(INDEX($B$6:$B$105,MATCH(N783,$A$6:$A$105,0)),"Sai mã hàng"))</f>
        <v/>
      </c>
      <c r="P783" s="18" t="str">
        <f aca="false">IF(N783="","",IFERROR(INDEX($C$6:$C$105,MATCH(N783,$A$6:$A$105,0)),""))</f>
        <v/>
      </c>
      <c r="Q783" s="31"/>
      <c r="R783" s="31"/>
      <c r="S783" s="33" t="str">
        <f aca="false">IF(OR(Q783="",R783=""),"",Q783*R783)</f>
        <v/>
      </c>
      <c r="T783" s="19"/>
    </row>
    <row r="784" customFormat="false" ht="15" hidden="false" customHeight="false" outlineLevel="0" collapsed="false">
      <c r="K784" s="20"/>
      <c r="L784" s="19"/>
      <c r="M784" s="19"/>
      <c r="N784" s="37"/>
      <c r="O784" s="18" t="str">
        <f aca="false">IF(N784="","",IFERROR(INDEX($B$6:$B$105,MATCH(N784,$A$6:$A$105,0)),"Sai mã hàng"))</f>
        <v/>
      </c>
      <c r="P784" s="18" t="str">
        <f aca="false">IF(N784="","",IFERROR(INDEX($C$6:$C$105,MATCH(N784,$A$6:$A$105,0)),""))</f>
        <v/>
      </c>
      <c r="Q784" s="31"/>
      <c r="R784" s="31"/>
      <c r="S784" s="33" t="str">
        <f aca="false">IF(OR(Q784="",R784=""),"",Q784*R784)</f>
        <v/>
      </c>
      <c r="T784" s="19"/>
    </row>
    <row r="785" customFormat="false" ht="15" hidden="false" customHeight="false" outlineLevel="0" collapsed="false">
      <c r="K785" s="20"/>
      <c r="L785" s="19"/>
      <c r="M785" s="19"/>
      <c r="N785" s="37"/>
      <c r="O785" s="18" t="str">
        <f aca="false">IF(N785="","",IFERROR(INDEX($B$6:$B$105,MATCH(N785,$A$6:$A$105,0)),"Sai mã hàng"))</f>
        <v/>
      </c>
      <c r="P785" s="18" t="str">
        <f aca="false">IF(N785="","",IFERROR(INDEX($C$6:$C$105,MATCH(N785,$A$6:$A$105,0)),""))</f>
        <v/>
      </c>
      <c r="Q785" s="31"/>
      <c r="R785" s="31"/>
      <c r="S785" s="33" t="str">
        <f aca="false">IF(OR(Q785="",R785=""),"",Q785*R785)</f>
        <v/>
      </c>
      <c r="T785" s="19"/>
    </row>
    <row r="786" customFormat="false" ht="15" hidden="false" customHeight="false" outlineLevel="0" collapsed="false">
      <c r="K786" s="20"/>
      <c r="L786" s="19"/>
      <c r="M786" s="19"/>
      <c r="N786" s="37"/>
      <c r="O786" s="18" t="str">
        <f aca="false">IF(N786="","",IFERROR(INDEX($B$6:$B$105,MATCH(N786,$A$6:$A$105,0)),"Sai mã hàng"))</f>
        <v/>
      </c>
      <c r="P786" s="18" t="str">
        <f aca="false">IF(N786="","",IFERROR(INDEX($C$6:$C$105,MATCH(N786,$A$6:$A$105,0)),""))</f>
        <v/>
      </c>
      <c r="Q786" s="31"/>
      <c r="R786" s="31"/>
      <c r="S786" s="33" t="str">
        <f aca="false">IF(OR(Q786="",R786=""),"",Q786*R786)</f>
        <v/>
      </c>
      <c r="T786" s="19"/>
    </row>
    <row r="787" customFormat="false" ht="15" hidden="false" customHeight="false" outlineLevel="0" collapsed="false">
      <c r="K787" s="20"/>
      <c r="L787" s="19"/>
      <c r="M787" s="19"/>
      <c r="N787" s="37"/>
      <c r="O787" s="18" t="str">
        <f aca="false">IF(N787="","",IFERROR(INDEX($B$6:$B$105,MATCH(N787,$A$6:$A$105,0)),"Sai mã hàng"))</f>
        <v/>
      </c>
      <c r="P787" s="18" t="str">
        <f aca="false">IF(N787="","",IFERROR(INDEX($C$6:$C$105,MATCH(N787,$A$6:$A$105,0)),""))</f>
        <v/>
      </c>
      <c r="Q787" s="31"/>
      <c r="R787" s="31"/>
      <c r="S787" s="33" t="str">
        <f aca="false">IF(OR(Q787="",R787=""),"",Q787*R787)</f>
        <v/>
      </c>
      <c r="T787" s="19"/>
    </row>
    <row r="788" customFormat="false" ht="15" hidden="false" customHeight="false" outlineLevel="0" collapsed="false">
      <c r="K788" s="20"/>
      <c r="L788" s="19"/>
      <c r="M788" s="19"/>
      <c r="N788" s="37"/>
      <c r="O788" s="18" t="str">
        <f aca="false">IF(N788="","",IFERROR(INDEX($B$6:$B$105,MATCH(N788,$A$6:$A$105,0)),"Sai mã hàng"))</f>
        <v/>
      </c>
      <c r="P788" s="18" t="str">
        <f aca="false">IF(N788="","",IFERROR(INDEX($C$6:$C$105,MATCH(N788,$A$6:$A$105,0)),""))</f>
        <v/>
      </c>
      <c r="Q788" s="31"/>
      <c r="R788" s="31"/>
      <c r="S788" s="33" t="str">
        <f aca="false">IF(OR(Q788="",R788=""),"",Q788*R788)</f>
        <v/>
      </c>
      <c r="T788" s="19"/>
    </row>
    <row r="789" customFormat="false" ht="15" hidden="false" customHeight="false" outlineLevel="0" collapsed="false">
      <c r="K789" s="20"/>
      <c r="L789" s="19"/>
      <c r="M789" s="19"/>
      <c r="N789" s="37"/>
      <c r="O789" s="18" t="str">
        <f aca="false">IF(N789="","",IFERROR(INDEX($B$6:$B$105,MATCH(N789,$A$6:$A$105,0)),"Sai mã hàng"))</f>
        <v/>
      </c>
      <c r="P789" s="18" t="str">
        <f aca="false">IF(N789="","",IFERROR(INDEX($C$6:$C$105,MATCH(N789,$A$6:$A$105,0)),""))</f>
        <v/>
      </c>
      <c r="Q789" s="31"/>
      <c r="R789" s="31"/>
      <c r="S789" s="33" t="str">
        <f aca="false">IF(OR(Q789="",R789=""),"",Q789*R789)</f>
        <v/>
      </c>
      <c r="T789" s="19"/>
    </row>
    <row r="790" customFormat="false" ht="15" hidden="false" customHeight="false" outlineLevel="0" collapsed="false">
      <c r="K790" s="20"/>
      <c r="L790" s="19"/>
      <c r="M790" s="19"/>
      <c r="N790" s="37"/>
      <c r="O790" s="18" t="str">
        <f aca="false">IF(N790="","",IFERROR(INDEX($B$6:$B$105,MATCH(N790,$A$6:$A$105,0)),"Sai mã hàng"))</f>
        <v/>
      </c>
      <c r="P790" s="18" t="str">
        <f aca="false">IF(N790="","",IFERROR(INDEX($C$6:$C$105,MATCH(N790,$A$6:$A$105,0)),""))</f>
        <v/>
      </c>
      <c r="Q790" s="31"/>
      <c r="R790" s="31"/>
      <c r="S790" s="33" t="str">
        <f aca="false">IF(OR(Q790="",R790=""),"",Q790*R790)</f>
        <v/>
      </c>
      <c r="T790" s="19"/>
    </row>
    <row r="791" customFormat="false" ht="15" hidden="false" customHeight="false" outlineLevel="0" collapsed="false">
      <c r="K791" s="20"/>
      <c r="L791" s="19"/>
      <c r="M791" s="19"/>
      <c r="N791" s="37"/>
      <c r="O791" s="18" t="str">
        <f aca="false">IF(N791="","",IFERROR(INDEX($B$6:$B$105,MATCH(N791,$A$6:$A$105,0)),"Sai mã hàng"))</f>
        <v/>
      </c>
      <c r="P791" s="18" t="str">
        <f aca="false">IF(N791="","",IFERROR(INDEX($C$6:$C$105,MATCH(N791,$A$6:$A$105,0)),""))</f>
        <v/>
      </c>
      <c r="Q791" s="31"/>
      <c r="R791" s="31"/>
      <c r="S791" s="33" t="str">
        <f aca="false">IF(OR(Q791="",R791=""),"",Q791*R791)</f>
        <v/>
      </c>
      <c r="T791" s="19"/>
    </row>
    <row r="792" customFormat="false" ht="15" hidden="false" customHeight="false" outlineLevel="0" collapsed="false">
      <c r="K792" s="20"/>
      <c r="L792" s="19"/>
      <c r="M792" s="19"/>
      <c r="N792" s="37"/>
      <c r="O792" s="18" t="str">
        <f aca="false">IF(N792="","",IFERROR(INDEX($B$6:$B$105,MATCH(N792,$A$6:$A$105,0)),"Sai mã hàng"))</f>
        <v/>
      </c>
      <c r="P792" s="18" t="str">
        <f aca="false">IF(N792="","",IFERROR(INDEX($C$6:$C$105,MATCH(N792,$A$6:$A$105,0)),""))</f>
        <v/>
      </c>
      <c r="Q792" s="31"/>
      <c r="R792" s="31"/>
      <c r="S792" s="33" t="str">
        <f aca="false">IF(OR(Q792="",R792=""),"",Q792*R792)</f>
        <v/>
      </c>
      <c r="T792" s="19"/>
    </row>
    <row r="793" customFormat="false" ht="15" hidden="false" customHeight="false" outlineLevel="0" collapsed="false">
      <c r="K793" s="20"/>
      <c r="L793" s="19"/>
      <c r="M793" s="19"/>
      <c r="N793" s="37"/>
      <c r="O793" s="18" t="str">
        <f aca="false">IF(N793="","",IFERROR(INDEX($B$6:$B$105,MATCH(N793,$A$6:$A$105,0)),"Sai mã hàng"))</f>
        <v/>
      </c>
      <c r="P793" s="18" t="str">
        <f aca="false">IF(N793="","",IFERROR(INDEX($C$6:$C$105,MATCH(N793,$A$6:$A$105,0)),""))</f>
        <v/>
      </c>
      <c r="Q793" s="31"/>
      <c r="R793" s="31"/>
      <c r="S793" s="33" t="str">
        <f aca="false">IF(OR(Q793="",R793=""),"",Q793*R793)</f>
        <v/>
      </c>
      <c r="T793" s="19"/>
    </row>
    <row r="794" customFormat="false" ht="15" hidden="false" customHeight="false" outlineLevel="0" collapsed="false">
      <c r="K794" s="20"/>
      <c r="L794" s="19"/>
      <c r="M794" s="19"/>
      <c r="N794" s="37"/>
      <c r="O794" s="18" t="str">
        <f aca="false">IF(N794="","",IFERROR(INDEX($B$6:$B$105,MATCH(N794,$A$6:$A$105,0)),"Sai mã hàng"))</f>
        <v/>
      </c>
      <c r="P794" s="18" t="str">
        <f aca="false">IF(N794="","",IFERROR(INDEX($C$6:$C$105,MATCH(N794,$A$6:$A$105,0)),""))</f>
        <v/>
      </c>
      <c r="Q794" s="31"/>
      <c r="R794" s="31"/>
      <c r="S794" s="33" t="str">
        <f aca="false">IF(OR(Q794="",R794=""),"",Q794*R794)</f>
        <v/>
      </c>
      <c r="T794" s="19"/>
    </row>
    <row r="795" customFormat="false" ht="15" hidden="false" customHeight="false" outlineLevel="0" collapsed="false">
      <c r="K795" s="20"/>
      <c r="L795" s="19"/>
      <c r="M795" s="19"/>
      <c r="N795" s="37"/>
      <c r="O795" s="18" t="str">
        <f aca="false">IF(N795="","",IFERROR(INDEX($B$6:$B$105,MATCH(N795,$A$6:$A$105,0)),"Sai mã hàng"))</f>
        <v/>
      </c>
      <c r="P795" s="18" t="str">
        <f aca="false">IF(N795="","",IFERROR(INDEX($C$6:$C$105,MATCH(N795,$A$6:$A$105,0)),""))</f>
        <v/>
      </c>
      <c r="Q795" s="31"/>
      <c r="R795" s="31"/>
      <c r="S795" s="33" t="str">
        <f aca="false">IF(OR(Q795="",R795=""),"",Q795*R795)</f>
        <v/>
      </c>
      <c r="T795" s="19"/>
    </row>
    <row r="796" customFormat="false" ht="15" hidden="false" customHeight="false" outlineLevel="0" collapsed="false">
      <c r="K796" s="20"/>
      <c r="L796" s="19"/>
      <c r="M796" s="19"/>
      <c r="N796" s="37"/>
      <c r="O796" s="18" t="str">
        <f aca="false">IF(N796="","",IFERROR(INDEX($B$6:$B$105,MATCH(N796,$A$6:$A$105,0)),"Sai mã hàng"))</f>
        <v/>
      </c>
      <c r="P796" s="18" t="str">
        <f aca="false">IF(N796="","",IFERROR(INDEX($C$6:$C$105,MATCH(N796,$A$6:$A$105,0)),""))</f>
        <v/>
      </c>
      <c r="Q796" s="31"/>
      <c r="R796" s="31"/>
      <c r="S796" s="33" t="str">
        <f aca="false">IF(OR(Q796="",R796=""),"",Q796*R796)</f>
        <v/>
      </c>
      <c r="T796" s="19"/>
    </row>
    <row r="797" customFormat="false" ht="15" hidden="false" customHeight="false" outlineLevel="0" collapsed="false">
      <c r="K797" s="20"/>
      <c r="L797" s="19"/>
      <c r="M797" s="19"/>
      <c r="N797" s="37"/>
      <c r="O797" s="18" t="str">
        <f aca="false">IF(N797="","",IFERROR(INDEX($B$6:$B$105,MATCH(N797,$A$6:$A$105,0)),"Sai mã hàng"))</f>
        <v/>
      </c>
      <c r="P797" s="18" t="str">
        <f aca="false">IF(N797="","",IFERROR(INDEX($C$6:$C$105,MATCH(N797,$A$6:$A$105,0)),""))</f>
        <v/>
      </c>
      <c r="Q797" s="31"/>
      <c r="R797" s="31"/>
      <c r="S797" s="33" t="str">
        <f aca="false">IF(OR(Q797="",R797=""),"",Q797*R797)</f>
        <v/>
      </c>
      <c r="T797" s="19"/>
    </row>
    <row r="798" customFormat="false" ht="15" hidden="false" customHeight="false" outlineLevel="0" collapsed="false">
      <c r="K798" s="20"/>
      <c r="L798" s="19"/>
      <c r="M798" s="19"/>
      <c r="N798" s="37"/>
      <c r="O798" s="18" t="str">
        <f aca="false">IF(N798="","",IFERROR(INDEX($B$6:$B$105,MATCH(N798,$A$6:$A$105,0)),"Sai mã hàng"))</f>
        <v/>
      </c>
      <c r="P798" s="18" t="str">
        <f aca="false">IF(N798="","",IFERROR(INDEX($C$6:$C$105,MATCH(N798,$A$6:$A$105,0)),""))</f>
        <v/>
      </c>
      <c r="Q798" s="31"/>
      <c r="R798" s="31"/>
      <c r="S798" s="33" t="str">
        <f aca="false">IF(OR(Q798="",R798=""),"",Q798*R798)</f>
        <v/>
      </c>
      <c r="T798" s="19"/>
    </row>
    <row r="799" customFormat="false" ht="15" hidden="false" customHeight="false" outlineLevel="0" collapsed="false">
      <c r="K799" s="20"/>
      <c r="L799" s="19"/>
      <c r="M799" s="19"/>
      <c r="N799" s="37"/>
      <c r="O799" s="18" t="str">
        <f aca="false">IF(N799="","",IFERROR(INDEX($B$6:$B$105,MATCH(N799,$A$6:$A$105,0)),"Sai mã hàng"))</f>
        <v/>
      </c>
      <c r="P799" s="18" t="str">
        <f aca="false">IF(N799="","",IFERROR(INDEX($C$6:$C$105,MATCH(N799,$A$6:$A$105,0)),""))</f>
        <v/>
      </c>
      <c r="Q799" s="31"/>
      <c r="R799" s="31"/>
      <c r="S799" s="33" t="str">
        <f aca="false">IF(OR(Q799="",R799=""),"",Q799*R799)</f>
        <v/>
      </c>
      <c r="T799" s="19"/>
    </row>
    <row r="800" customFormat="false" ht="15" hidden="false" customHeight="false" outlineLevel="0" collapsed="false">
      <c r="K800" s="20"/>
      <c r="L800" s="19"/>
      <c r="M800" s="19"/>
      <c r="N800" s="37"/>
      <c r="O800" s="18" t="str">
        <f aca="false">IF(N800="","",IFERROR(INDEX($B$6:$B$105,MATCH(N800,$A$6:$A$105,0)),"Sai mã hàng"))</f>
        <v/>
      </c>
      <c r="P800" s="18" t="str">
        <f aca="false">IF(N800="","",IFERROR(INDEX($C$6:$C$105,MATCH(N800,$A$6:$A$105,0)),""))</f>
        <v/>
      </c>
      <c r="Q800" s="31"/>
      <c r="R800" s="31"/>
      <c r="S800" s="33" t="str">
        <f aca="false">IF(OR(Q800="",R800=""),"",Q800*R800)</f>
        <v/>
      </c>
      <c r="T800" s="19"/>
    </row>
    <row r="801" customFormat="false" ht="15" hidden="false" customHeight="false" outlineLevel="0" collapsed="false">
      <c r="K801" s="20"/>
      <c r="L801" s="19"/>
      <c r="M801" s="19"/>
      <c r="N801" s="37"/>
      <c r="O801" s="18" t="str">
        <f aca="false">IF(N801="","",IFERROR(INDEX($B$6:$B$105,MATCH(N801,$A$6:$A$105,0)),"Sai mã hàng"))</f>
        <v/>
      </c>
      <c r="P801" s="18" t="str">
        <f aca="false">IF(N801="","",IFERROR(INDEX($C$6:$C$105,MATCH(N801,$A$6:$A$105,0)),""))</f>
        <v/>
      </c>
      <c r="Q801" s="31"/>
      <c r="R801" s="31"/>
      <c r="S801" s="33" t="str">
        <f aca="false">IF(OR(Q801="",R801=""),"",Q801*R801)</f>
        <v/>
      </c>
      <c r="T801" s="19"/>
    </row>
    <row r="802" customFormat="false" ht="15" hidden="false" customHeight="false" outlineLevel="0" collapsed="false">
      <c r="K802" s="20"/>
      <c r="L802" s="19"/>
      <c r="M802" s="19"/>
      <c r="N802" s="37"/>
      <c r="O802" s="18" t="str">
        <f aca="false">IF(N802="","",IFERROR(INDEX($B$6:$B$105,MATCH(N802,$A$6:$A$105,0)),"Sai mã hàng"))</f>
        <v/>
      </c>
      <c r="P802" s="18" t="str">
        <f aca="false">IF(N802="","",IFERROR(INDEX($C$6:$C$105,MATCH(N802,$A$6:$A$105,0)),""))</f>
        <v/>
      </c>
      <c r="Q802" s="31"/>
      <c r="R802" s="31"/>
      <c r="S802" s="33" t="str">
        <f aca="false">IF(OR(Q802="",R802=""),"",Q802*R802)</f>
        <v/>
      </c>
      <c r="T802" s="19"/>
    </row>
    <row r="803" customFormat="false" ht="15" hidden="false" customHeight="false" outlineLevel="0" collapsed="false">
      <c r="K803" s="20"/>
      <c r="L803" s="19"/>
      <c r="M803" s="19"/>
      <c r="N803" s="37"/>
      <c r="O803" s="18" t="str">
        <f aca="false">IF(N803="","",IFERROR(INDEX($B$6:$B$105,MATCH(N803,$A$6:$A$105,0)),"Sai mã hàng"))</f>
        <v/>
      </c>
      <c r="P803" s="18" t="str">
        <f aca="false">IF(N803="","",IFERROR(INDEX($C$6:$C$105,MATCH(N803,$A$6:$A$105,0)),""))</f>
        <v/>
      </c>
      <c r="Q803" s="31"/>
      <c r="R803" s="31"/>
      <c r="S803" s="33" t="str">
        <f aca="false">IF(OR(Q803="",R803=""),"",Q803*R803)</f>
        <v/>
      </c>
      <c r="T803" s="19"/>
    </row>
    <row r="804" customFormat="false" ht="15" hidden="false" customHeight="false" outlineLevel="0" collapsed="false">
      <c r="K804" s="20"/>
      <c r="L804" s="19"/>
      <c r="M804" s="19"/>
      <c r="N804" s="37"/>
      <c r="O804" s="18" t="str">
        <f aca="false">IF(N804="","",IFERROR(INDEX($B$6:$B$105,MATCH(N804,$A$6:$A$105,0)),"Sai mã hàng"))</f>
        <v/>
      </c>
      <c r="P804" s="18" t="str">
        <f aca="false">IF(N804="","",IFERROR(INDEX($C$6:$C$105,MATCH(N804,$A$6:$A$105,0)),""))</f>
        <v/>
      </c>
      <c r="Q804" s="31"/>
      <c r="R804" s="31"/>
      <c r="S804" s="33" t="str">
        <f aca="false">IF(OR(Q804="",R804=""),"",Q804*R804)</f>
        <v/>
      </c>
      <c r="T804" s="19"/>
    </row>
    <row r="805" customFormat="false" ht="15" hidden="false" customHeight="false" outlineLevel="0" collapsed="false">
      <c r="K805" s="20"/>
      <c r="L805" s="19"/>
      <c r="M805" s="19"/>
      <c r="N805" s="37"/>
      <c r="O805" s="18" t="str">
        <f aca="false">IF(N805="","",IFERROR(INDEX($B$6:$B$105,MATCH(N805,$A$6:$A$105,0)),"Sai mã hàng"))</f>
        <v/>
      </c>
      <c r="P805" s="18" t="str">
        <f aca="false">IF(N805="","",IFERROR(INDEX($C$6:$C$105,MATCH(N805,$A$6:$A$105,0)),""))</f>
        <v/>
      </c>
      <c r="Q805" s="31"/>
      <c r="R805" s="31"/>
      <c r="S805" s="33" t="str">
        <f aca="false">IF(OR(Q805="",R805=""),"",Q805*R805)</f>
        <v/>
      </c>
      <c r="T805" s="19"/>
    </row>
    <row r="806" customFormat="false" ht="15" hidden="false" customHeight="false" outlineLevel="0" collapsed="false">
      <c r="K806" s="20"/>
      <c r="L806" s="19"/>
      <c r="M806" s="19"/>
      <c r="N806" s="37"/>
      <c r="O806" s="18" t="str">
        <f aca="false">IF(N806="","",IFERROR(INDEX($B$6:$B$105,MATCH(N806,$A$6:$A$105,0)),"Sai mã hàng"))</f>
        <v/>
      </c>
      <c r="P806" s="18" t="str">
        <f aca="false">IF(N806="","",IFERROR(INDEX($C$6:$C$105,MATCH(N806,$A$6:$A$105,0)),""))</f>
        <v/>
      </c>
      <c r="Q806" s="31"/>
      <c r="R806" s="31"/>
      <c r="S806" s="33" t="str">
        <f aca="false">IF(OR(Q806="",R806=""),"",Q806*R806)</f>
        <v/>
      </c>
      <c r="T806" s="19"/>
    </row>
    <row r="807" customFormat="false" ht="15" hidden="false" customHeight="false" outlineLevel="0" collapsed="false">
      <c r="K807" s="20"/>
      <c r="L807" s="19"/>
      <c r="M807" s="19"/>
      <c r="N807" s="37"/>
      <c r="O807" s="18" t="str">
        <f aca="false">IF(N807="","",IFERROR(INDEX($B$6:$B$105,MATCH(N807,$A$6:$A$105,0)),"Sai mã hàng"))</f>
        <v/>
      </c>
      <c r="P807" s="18" t="str">
        <f aca="false">IF(N807="","",IFERROR(INDEX($C$6:$C$105,MATCH(N807,$A$6:$A$105,0)),""))</f>
        <v/>
      </c>
      <c r="Q807" s="31"/>
      <c r="R807" s="31"/>
      <c r="S807" s="33" t="str">
        <f aca="false">IF(OR(Q807="",R807=""),"",Q807*R807)</f>
        <v/>
      </c>
      <c r="T807" s="19"/>
    </row>
    <row r="808" customFormat="false" ht="15" hidden="false" customHeight="false" outlineLevel="0" collapsed="false">
      <c r="K808" s="20"/>
      <c r="L808" s="19"/>
      <c r="M808" s="19"/>
      <c r="N808" s="37"/>
      <c r="O808" s="18" t="str">
        <f aca="false">IF(N808="","",IFERROR(INDEX($B$6:$B$105,MATCH(N808,$A$6:$A$105,0)),"Sai mã hàng"))</f>
        <v/>
      </c>
      <c r="P808" s="18" t="str">
        <f aca="false">IF(N808="","",IFERROR(INDEX($C$6:$C$105,MATCH(N808,$A$6:$A$105,0)),""))</f>
        <v/>
      </c>
      <c r="Q808" s="31"/>
      <c r="R808" s="31"/>
      <c r="S808" s="33" t="str">
        <f aca="false">IF(OR(Q808="",R808=""),"",Q808*R808)</f>
        <v/>
      </c>
      <c r="T808" s="19"/>
    </row>
    <row r="809" customFormat="false" ht="15" hidden="false" customHeight="false" outlineLevel="0" collapsed="false">
      <c r="K809" s="20"/>
      <c r="L809" s="19"/>
      <c r="M809" s="19"/>
      <c r="N809" s="37"/>
      <c r="O809" s="18" t="str">
        <f aca="false">IF(N809="","",IFERROR(INDEX($B$6:$B$105,MATCH(N809,$A$6:$A$105,0)),"Sai mã hàng"))</f>
        <v/>
      </c>
      <c r="P809" s="18" t="str">
        <f aca="false">IF(N809="","",IFERROR(INDEX($C$6:$C$105,MATCH(N809,$A$6:$A$105,0)),""))</f>
        <v/>
      </c>
      <c r="Q809" s="31"/>
      <c r="R809" s="31"/>
      <c r="S809" s="33" t="str">
        <f aca="false">IF(OR(Q809="",R809=""),"",Q809*R809)</f>
        <v/>
      </c>
      <c r="T809" s="19"/>
    </row>
    <row r="810" customFormat="false" ht="15" hidden="false" customHeight="false" outlineLevel="0" collapsed="false">
      <c r="K810" s="20"/>
      <c r="L810" s="19"/>
      <c r="M810" s="19"/>
      <c r="N810" s="37"/>
      <c r="O810" s="18" t="str">
        <f aca="false">IF(N810="","",IFERROR(INDEX($B$6:$B$105,MATCH(N810,$A$6:$A$105,0)),"Sai mã hàng"))</f>
        <v/>
      </c>
      <c r="P810" s="18" t="str">
        <f aca="false">IF(N810="","",IFERROR(INDEX($C$6:$C$105,MATCH(N810,$A$6:$A$105,0)),""))</f>
        <v/>
      </c>
      <c r="Q810" s="31"/>
      <c r="R810" s="31"/>
      <c r="S810" s="33" t="str">
        <f aca="false">IF(OR(Q810="",R810=""),"",Q810*R810)</f>
        <v/>
      </c>
      <c r="T810" s="19"/>
    </row>
    <row r="811" customFormat="false" ht="15" hidden="false" customHeight="false" outlineLevel="0" collapsed="false">
      <c r="K811" s="20"/>
      <c r="L811" s="19"/>
      <c r="M811" s="19"/>
      <c r="N811" s="37"/>
      <c r="O811" s="18" t="str">
        <f aca="false">IF(N811="","",IFERROR(INDEX($B$6:$B$105,MATCH(N811,$A$6:$A$105,0)),"Sai mã hàng"))</f>
        <v/>
      </c>
      <c r="P811" s="18" t="str">
        <f aca="false">IF(N811="","",IFERROR(INDEX($C$6:$C$105,MATCH(N811,$A$6:$A$105,0)),""))</f>
        <v/>
      </c>
      <c r="Q811" s="31"/>
      <c r="R811" s="31"/>
      <c r="S811" s="33" t="str">
        <f aca="false">IF(OR(Q811="",R811=""),"",Q811*R811)</f>
        <v/>
      </c>
      <c r="T811" s="19"/>
    </row>
    <row r="812" customFormat="false" ht="15" hidden="false" customHeight="false" outlineLevel="0" collapsed="false">
      <c r="K812" s="20"/>
      <c r="L812" s="19"/>
      <c r="M812" s="19"/>
      <c r="N812" s="37"/>
      <c r="O812" s="18" t="str">
        <f aca="false">IF(N812="","",IFERROR(INDEX($B$6:$B$105,MATCH(N812,$A$6:$A$105,0)),"Sai mã hàng"))</f>
        <v/>
      </c>
      <c r="P812" s="18" t="str">
        <f aca="false">IF(N812="","",IFERROR(INDEX($C$6:$C$105,MATCH(N812,$A$6:$A$105,0)),""))</f>
        <v/>
      </c>
      <c r="Q812" s="31"/>
      <c r="R812" s="31"/>
      <c r="S812" s="33" t="str">
        <f aca="false">IF(OR(Q812="",R812=""),"",Q812*R812)</f>
        <v/>
      </c>
      <c r="T812" s="19"/>
    </row>
    <row r="813" customFormat="false" ht="15" hidden="false" customHeight="false" outlineLevel="0" collapsed="false">
      <c r="K813" s="20"/>
      <c r="L813" s="19"/>
      <c r="M813" s="19"/>
      <c r="N813" s="37"/>
      <c r="O813" s="18" t="str">
        <f aca="false">IF(N813="","",IFERROR(INDEX($B$6:$B$105,MATCH(N813,$A$6:$A$105,0)),"Sai mã hàng"))</f>
        <v/>
      </c>
      <c r="P813" s="18" t="str">
        <f aca="false">IF(N813="","",IFERROR(INDEX($C$6:$C$105,MATCH(N813,$A$6:$A$105,0)),""))</f>
        <v/>
      </c>
      <c r="Q813" s="31"/>
      <c r="R813" s="31"/>
      <c r="S813" s="33" t="str">
        <f aca="false">IF(OR(Q813="",R813=""),"",Q813*R813)</f>
        <v/>
      </c>
      <c r="T813" s="19"/>
    </row>
    <row r="814" customFormat="false" ht="15" hidden="false" customHeight="false" outlineLevel="0" collapsed="false">
      <c r="K814" s="20"/>
      <c r="L814" s="19"/>
      <c r="M814" s="19"/>
      <c r="N814" s="37"/>
      <c r="O814" s="18" t="str">
        <f aca="false">IF(N814="","",IFERROR(INDEX($B$6:$B$105,MATCH(N814,$A$6:$A$105,0)),"Sai mã hàng"))</f>
        <v/>
      </c>
      <c r="P814" s="18" t="str">
        <f aca="false">IF(N814="","",IFERROR(INDEX($C$6:$C$105,MATCH(N814,$A$6:$A$105,0)),""))</f>
        <v/>
      </c>
      <c r="Q814" s="31"/>
      <c r="R814" s="31"/>
      <c r="S814" s="33" t="str">
        <f aca="false">IF(OR(Q814="",R814=""),"",Q814*R814)</f>
        <v/>
      </c>
      <c r="T814" s="19"/>
    </row>
    <row r="815" customFormat="false" ht="15" hidden="false" customHeight="false" outlineLevel="0" collapsed="false">
      <c r="K815" s="20"/>
      <c r="L815" s="19"/>
      <c r="M815" s="19"/>
      <c r="N815" s="37"/>
      <c r="O815" s="18" t="str">
        <f aca="false">IF(N815="","",IFERROR(INDEX($B$6:$B$105,MATCH(N815,$A$6:$A$105,0)),"Sai mã hàng"))</f>
        <v/>
      </c>
      <c r="P815" s="18" t="str">
        <f aca="false">IF(N815="","",IFERROR(INDEX($C$6:$C$105,MATCH(N815,$A$6:$A$105,0)),""))</f>
        <v/>
      </c>
      <c r="Q815" s="31"/>
      <c r="R815" s="31"/>
      <c r="S815" s="33" t="str">
        <f aca="false">IF(OR(Q815="",R815=""),"",Q815*R815)</f>
        <v/>
      </c>
      <c r="T815" s="19"/>
    </row>
    <row r="816" customFormat="false" ht="15" hidden="false" customHeight="false" outlineLevel="0" collapsed="false">
      <c r="K816" s="20"/>
      <c r="L816" s="19"/>
      <c r="M816" s="19"/>
      <c r="N816" s="37"/>
      <c r="O816" s="18" t="str">
        <f aca="false">IF(N816="","",IFERROR(INDEX($B$6:$B$105,MATCH(N816,$A$6:$A$105,0)),"Sai mã hàng"))</f>
        <v/>
      </c>
      <c r="P816" s="18" t="str">
        <f aca="false">IF(N816="","",IFERROR(INDEX($C$6:$C$105,MATCH(N816,$A$6:$A$105,0)),""))</f>
        <v/>
      </c>
      <c r="Q816" s="31"/>
      <c r="R816" s="31"/>
      <c r="S816" s="33" t="str">
        <f aca="false">IF(OR(Q816="",R816=""),"",Q816*R816)</f>
        <v/>
      </c>
      <c r="T816" s="19"/>
    </row>
    <row r="817" customFormat="false" ht="15" hidden="false" customHeight="false" outlineLevel="0" collapsed="false">
      <c r="K817" s="20"/>
      <c r="L817" s="19"/>
      <c r="M817" s="19"/>
      <c r="N817" s="37"/>
      <c r="O817" s="18" t="str">
        <f aca="false">IF(N817="","",IFERROR(INDEX($B$6:$B$105,MATCH(N817,$A$6:$A$105,0)),"Sai mã hàng"))</f>
        <v/>
      </c>
      <c r="P817" s="18" t="str">
        <f aca="false">IF(N817="","",IFERROR(INDEX($C$6:$C$105,MATCH(N817,$A$6:$A$105,0)),""))</f>
        <v/>
      </c>
      <c r="Q817" s="31"/>
      <c r="R817" s="31"/>
      <c r="S817" s="33" t="str">
        <f aca="false">IF(OR(Q817="",R817=""),"",Q817*R817)</f>
        <v/>
      </c>
      <c r="T817" s="19"/>
    </row>
    <row r="818" customFormat="false" ht="15" hidden="false" customHeight="false" outlineLevel="0" collapsed="false">
      <c r="K818" s="20"/>
      <c r="L818" s="19"/>
      <c r="M818" s="19"/>
      <c r="N818" s="37"/>
      <c r="O818" s="18" t="str">
        <f aca="false">IF(N818="","",IFERROR(INDEX($B$6:$B$105,MATCH(N818,$A$6:$A$105,0)),"Sai mã hàng"))</f>
        <v/>
      </c>
      <c r="P818" s="18" t="str">
        <f aca="false">IF(N818="","",IFERROR(INDEX($C$6:$C$105,MATCH(N818,$A$6:$A$105,0)),""))</f>
        <v/>
      </c>
      <c r="Q818" s="31"/>
      <c r="R818" s="31"/>
      <c r="S818" s="33" t="str">
        <f aca="false">IF(OR(Q818="",R818=""),"",Q818*R818)</f>
        <v/>
      </c>
      <c r="T818" s="19"/>
    </row>
    <row r="819" customFormat="false" ht="15" hidden="false" customHeight="false" outlineLevel="0" collapsed="false">
      <c r="K819" s="20"/>
      <c r="L819" s="19"/>
      <c r="M819" s="19"/>
      <c r="N819" s="37"/>
      <c r="O819" s="18" t="str">
        <f aca="false">IF(N819="","",IFERROR(INDEX($B$6:$B$105,MATCH(N819,$A$6:$A$105,0)),"Sai mã hàng"))</f>
        <v/>
      </c>
      <c r="P819" s="18" t="str">
        <f aca="false">IF(N819="","",IFERROR(INDEX($C$6:$C$105,MATCH(N819,$A$6:$A$105,0)),""))</f>
        <v/>
      </c>
      <c r="Q819" s="31"/>
      <c r="R819" s="31"/>
      <c r="S819" s="33" t="str">
        <f aca="false">IF(OR(Q819="",R819=""),"",Q819*R819)</f>
        <v/>
      </c>
      <c r="T819" s="19"/>
    </row>
    <row r="820" customFormat="false" ht="15" hidden="false" customHeight="false" outlineLevel="0" collapsed="false">
      <c r="K820" s="20"/>
      <c r="L820" s="19"/>
      <c r="M820" s="19"/>
      <c r="N820" s="37"/>
      <c r="O820" s="18" t="str">
        <f aca="false">IF(N820="","",IFERROR(INDEX($B$6:$B$105,MATCH(N820,$A$6:$A$105,0)),"Sai mã hàng"))</f>
        <v/>
      </c>
      <c r="P820" s="18" t="str">
        <f aca="false">IF(N820="","",IFERROR(INDEX($C$6:$C$105,MATCH(N820,$A$6:$A$105,0)),""))</f>
        <v/>
      </c>
      <c r="Q820" s="31"/>
      <c r="R820" s="31"/>
      <c r="S820" s="33" t="str">
        <f aca="false">IF(OR(Q820="",R820=""),"",Q820*R820)</f>
        <v/>
      </c>
      <c r="T820" s="19"/>
    </row>
    <row r="821" customFormat="false" ht="15" hidden="false" customHeight="false" outlineLevel="0" collapsed="false">
      <c r="K821" s="20"/>
      <c r="L821" s="19"/>
      <c r="M821" s="19"/>
      <c r="N821" s="37"/>
      <c r="O821" s="18" t="str">
        <f aca="false">IF(N821="","",IFERROR(INDEX($B$6:$B$105,MATCH(N821,$A$6:$A$105,0)),"Sai mã hàng"))</f>
        <v/>
      </c>
      <c r="P821" s="18" t="str">
        <f aca="false">IF(N821="","",IFERROR(INDEX($C$6:$C$105,MATCH(N821,$A$6:$A$105,0)),""))</f>
        <v/>
      </c>
      <c r="Q821" s="31"/>
      <c r="R821" s="31"/>
      <c r="S821" s="33" t="str">
        <f aca="false">IF(OR(Q821="",R821=""),"",Q821*R821)</f>
        <v/>
      </c>
      <c r="T821" s="19"/>
    </row>
    <row r="822" customFormat="false" ht="15" hidden="false" customHeight="false" outlineLevel="0" collapsed="false">
      <c r="K822" s="20"/>
      <c r="L822" s="19"/>
      <c r="M822" s="19"/>
      <c r="N822" s="37"/>
      <c r="O822" s="18" t="str">
        <f aca="false">IF(N822="","",IFERROR(INDEX($B$6:$B$105,MATCH(N822,$A$6:$A$105,0)),"Sai mã hàng"))</f>
        <v/>
      </c>
      <c r="P822" s="18" t="str">
        <f aca="false">IF(N822="","",IFERROR(INDEX($C$6:$C$105,MATCH(N822,$A$6:$A$105,0)),""))</f>
        <v/>
      </c>
      <c r="Q822" s="31"/>
      <c r="R822" s="31"/>
      <c r="S822" s="33" t="str">
        <f aca="false">IF(OR(Q822="",R822=""),"",Q822*R822)</f>
        <v/>
      </c>
      <c r="T822" s="19"/>
    </row>
    <row r="823" customFormat="false" ht="15" hidden="false" customHeight="false" outlineLevel="0" collapsed="false">
      <c r="K823" s="20"/>
      <c r="L823" s="19"/>
      <c r="M823" s="19"/>
      <c r="N823" s="37"/>
      <c r="O823" s="18" t="str">
        <f aca="false">IF(N823="","",IFERROR(INDEX($B$6:$B$105,MATCH(N823,$A$6:$A$105,0)),"Sai mã hàng"))</f>
        <v/>
      </c>
      <c r="P823" s="18" t="str">
        <f aca="false">IF(N823="","",IFERROR(INDEX($C$6:$C$105,MATCH(N823,$A$6:$A$105,0)),""))</f>
        <v/>
      </c>
      <c r="Q823" s="31"/>
      <c r="R823" s="31"/>
      <c r="S823" s="33" t="str">
        <f aca="false">IF(OR(Q823="",R823=""),"",Q823*R823)</f>
        <v/>
      </c>
      <c r="T823" s="19"/>
    </row>
    <row r="824" customFormat="false" ht="15" hidden="false" customHeight="false" outlineLevel="0" collapsed="false">
      <c r="K824" s="20"/>
      <c r="L824" s="19"/>
      <c r="M824" s="19"/>
      <c r="N824" s="37"/>
      <c r="O824" s="18" t="str">
        <f aca="false">IF(N824="","",IFERROR(INDEX($B$6:$B$105,MATCH(N824,$A$6:$A$105,0)),"Sai mã hàng"))</f>
        <v/>
      </c>
      <c r="P824" s="18" t="str">
        <f aca="false">IF(N824="","",IFERROR(INDEX($C$6:$C$105,MATCH(N824,$A$6:$A$105,0)),""))</f>
        <v/>
      </c>
      <c r="Q824" s="31"/>
      <c r="R824" s="31"/>
      <c r="S824" s="33" t="str">
        <f aca="false">IF(OR(Q824="",R824=""),"",Q824*R824)</f>
        <v/>
      </c>
      <c r="T824" s="19"/>
    </row>
    <row r="825" customFormat="false" ht="15" hidden="false" customHeight="false" outlineLevel="0" collapsed="false">
      <c r="K825" s="20"/>
      <c r="L825" s="19"/>
      <c r="M825" s="19"/>
      <c r="N825" s="37"/>
      <c r="O825" s="18" t="str">
        <f aca="false">IF(N825="","",IFERROR(INDEX($B$6:$B$105,MATCH(N825,$A$6:$A$105,0)),"Sai mã hàng"))</f>
        <v/>
      </c>
      <c r="P825" s="18" t="str">
        <f aca="false">IF(N825="","",IFERROR(INDEX($C$6:$C$105,MATCH(N825,$A$6:$A$105,0)),""))</f>
        <v/>
      </c>
      <c r="Q825" s="31"/>
      <c r="R825" s="31"/>
      <c r="S825" s="33" t="str">
        <f aca="false">IF(OR(Q825="",R825=""),"",Q825*R825)</f>
        <v/>
      </c>
      <c r="T825" s="19"/>
    </row>
    <row r="826" customFormat="false" ht="15" hidden="false" customHeight="false" outlineLevel="0" collapsed="false">
      <c r="K826" s="20"/>
      <c r="L826" s="19"/>
      <c r="M826" s="19"/>
      <c r="N826" s="37"/>
      <c r="O826" s="18" t="str">
        <f aca="false">IF(N826="","",IFERROR(INDEX($B$6:$B$105,MATCH(N826,$A$6:$A$105,0)),"Sai mã hàng"))</f>
        <v/>
      </c>
      <c r="P826" s="18" t="str">
        <f aca="false">IF(N826="","",IFERROR(INDEX($C$6:$C$105,MATCH(N826,$A$6:$A$105,0)),""))</f>
        <v/>
      </c>
      <c r="Q826" s="31"/>
      <c r="R826" s="31"/>
      <c r="S826" s="33" t="str">
        <f aca="false">IF(OR(Q826="",R826=""),"",Q826*R826)</f>
        <v/>
      </c>
      <c r="T826" s="19"/>
    </row>
    <row r="827" customFormat="false" ht="15" hidden="false" customHeight="false" outlineLevel="0" collapsed="false">
      <c r="K827" s="20"/>
      <c r="L827" s="19"/>
      <c r="M827" s="19"/>
      <c r="N827" s="37"/>
      <c r="O827" s="18" t="str">
        <f aca="false">IF(N827="","",IFERROR(INDEX($B$6:$B$105,MATCH(N827,$A$6:$A$105,0)),"Sai mã hàng"))</f>
        <v/>
      </c>
      <c r="P827" s="18" t="str">
        <f aca="false">IF(N827="","",IFERROR(INDEX($C$6:$C$105,MATCH(N827,$A$6:$A$105,0)),""))</f>
        <v/>
      </c>
      <c r="Q827" s="31"/>
      <c r="R827" s="31"/>
      <c r="S827" s="33" t="str">
        <f aca="false">IF(OR(Q827="",R827=""),"",Q827*R827)</f>
        <v/>
      </c>
      <c r="T827" s="19"/>
    </row>
    <row r="828" customFormat="false" ht="15" hidden="false" customHeight="false" outlineLevel="0" collapsed="false">
      <c r="K828" s="20"/>
      <c r="L828" s="19"/>
      <c r="M828" s="19"/>
      <c r="N828" s="37"/>
      <c r="O828" s="18" t="str">
        <f aca="false">IF(N828="","",IFERROR(INDEX($B$6:$B$105,MATCH(N828,$A$6:$A$105,0)),"Sai mã hàng"))</f>
        <v/>
      </c>
      <c r="P828" s="18" t="str">
        <f aca="false">IF(N828="","",IFERROR(INDEX($C$6:$C$105,MATCH(N828,$A$6:$A$105,0)),""))</f>
        <v/>
      </c>
      <c r="Q828" s="31"/>
      <c r="R828" s="31"/>
      <c r="S828" s="33" t="str">
        <f aca="false">IF(OR(Q828="",R828=""),"",Q828*R828)</f>
        <v/>
      </c>
      <c r="T828" s="19"/>
    </row>
    <row r="829" customFormat="false" ht="15" hidden="false" customHeight="false" outlineLevel="0" collapsed="false">
      <c r="K829" s="20"/>
      <c r="L829" s="19"/>
      <c r="M829" s="19"/>
      <c r="N829" s="37"/>
      <c r="O829" s="18" t="str">
        <f aca="false">IF(N829="","",IFERROR(INDEX($B$6:$B$105,MATCH(N829,$A$6:$A$105,0)),"Sai mã hàng"))</f>
        <v/>
      </c>
      <c r="P829" s="18" t="str">
        <f aca="false">IF(N829="","",IFERROR(INDEX($C$6:$C$105,MATCH(N829,$A$6:$A$105,0)),""))</f>
        <v/>
      </c>
      <c r="Q829" s="31"/>
      <c r="R829" s="31"/>
      <c r="S829" s="33" t="str">
        <f aca="false">IF(OR(Q829="",R829=""),"",Q829*R829)</f>
        <v/>
      </c>
      <c r="T829" s="19"/>
    </row>
    <row r="830" customFormat="false" ht="15" hidden="false" customHeight="false" outlineLevel="0" collapsed="false">
      <c r="K830" s="20"/>
      <c r="L830" s="19"/>
      <c r="M830" s="19"/>
      <c r="N830" s="37"/>
      <c r="O830" s="18" t="str">
        <f aca="false">IF(N830="","",IFERROR(INDEX($B$6:$B$105,MATCH(N830,$A$6:$A$105,0)),"Sai mã hàng"))</f>
        <v/>
      </c>
      <c r="P830" s="18" t="str">
        <f aca="false">IF(N830="","",IFERROR(INDEX($C$6:$C$105,MATCH(N830,$A$6:$A$105,0)),""))</f>
        <v/>
      </c>
      <c r="Q830" s="31"/>
      <c r="R830" s="31"/>
      <c r="S830" s="33" t="str">
        <f aca="false">IF(OR(Q830="",R830=""),"",Q830*R830)</f>
        <v/>
      </c>
      <c r="T830" s="19"/>
    </row>
    <row r="831" customFormat="false" ht="15" hidden="false" customHeight="false" outlineLevel="0" collapsed="false">
      <c r="K831" s="20"/>
      <c r="L831" s="19"/>
      <c r="M831" s="19"/>
      <c r="N831" s="37"/>
      <c r="O831" s="18" t="str">
        <f aca="false">IF(N831="","",IFERROR(INDEX($B$6:$B$105,MATCH(N831,$A$6:$A$105,0)),"Sai mã hàng"))</f>
        <v/>
      </c>
      <c r="P831" s="18" t="str">
        <f aca="false">IF(N831="","",IFERROR(INDEX($C$6:$C$105,MATCH(N831,$A$6:$A$105,0)),""))</f>
        <v/>
      </c>
      <c r="Q831" s="31"/>
      <c r="R831" s="31"/>
      <c r="S831" s="33" t="str">
        <f aca="false">IF(OR(Q831="",R831=""),"",Q831*R831)</f>
        <v/>
      </c>
      <c r="T831" s="19"/>
    </row>
    <row r="832" customFormat="false" ht="15" hidden="false" customHeight="false" outlineLevel="0" collapsed="false">
      <c r="K832" s="20"/>
      <c r="L832" s="19"/>
      <c r="M832" s="19"/>
      <c r="N832" s="37"/>
      <c r="O832" s="18" t="str">
        <f aca="false">IF(N832="","",IFERROR(INDEX($B$6:$B$105,MATCH(N832,$A$6:$A$105,0)),"Sai mã hàng"))</f>
        <v/>
      </c>
      <c r="P832" s="18" t="str">
        <f aca="false">IF(N832="","",IFERROR(INDEX($C$6:$C$105,MATCH(N832,$A$6:$A$105,0)),""))</f>
        <v/>
      </c>
      <c r="Q832" s="31"/>
      <c r="R832" s="31"/>
      <c r="S832" s="33" t="str">
        <f aca="false">IF(OR(Q832="",R832=""),"",Q832*R832)</f>
        <v/>
      </c>
      <c r="T832" s="19"/>
    </row>
    <row r="833" customFormat="false" ht="15" hidden="false" customHeight="false" outlineLevel="0" collapsed="false">
      <c r="K833" s="20"/>
      <c r="L833" s="19"/>
      <c r="M833" s="19"/>
      <c r="N833" s="37"/>
      <c r="O833" s="18" t="str">
        <f aca="false">IF(N833="","",IFERROR(INDEX($B$6:$B$105,MATCH(N833,$A$6:$A$105,0)),"Sai mã hàng"))</f>
        <v/>
      </c>
      <c r="P833" s="18" t="str">
        <f aca="false">IF(N833="","",IFERROR(INDEX($C$6:$C$105,MATCH(N833,$A$6:$A$105,0)),""))</f>
        <v/>
      </c>
      <c r="Q833" s="31"/>
      <c r="R833" s="31"/>
      <c r="S833" s="33" t="str">
        <f aca="false">IF(OR(Q833="",R833=""),"",Q833*R833)</f>
        <v/>
      </c>
      <c r="T833" s="19"/>
    </row>
    <row r="834" customFormat="false" ht="15" hidden="false" customHeight="false" outlineLevel="0" collapsed="false">
      <c r="K834" s="20"/>
      <c r="L834" s="19"/>
      <c r="M834" s="19"/>
      <c r="N834" s="37"/>
      <c r="O834" s="18" t="str">
        <f aca="false">IF(N834="","",IFERROR(INDEX($B$6:$B$105,MATCH(N834,$A$6:$A$105,0)),"Sai mã hàng"))</f>
        <v/>
      </c>
      <c r="P834" s="18" t="str">
        <f aca="false">IF(N834="","",IFERROR(INDEX($C$6:$C$105,MATCH(N834,$A$6:$A$105,0)),""))</f>
        <v/>
      </c>
      <c r="Q834" s="31"/>
      <c r="R834" s="31"/>
      <c r="S834" s="33" t="str">
        <f aca="false">IF(OR(Q834="",R834=""),"",Q834*R834)</f>
        <v/>
      </c>
      <c r="T834" s="19"/>
    </row>
    <row r="835" customFormat="false" ht="15" hidden="false" customHeight="false" outlineLevel="0" collapsed="false">
      <c r="K835" s="20"/>
      <c r="L835" s="19"/>
      <c r="M835" s="19"/>
      <c r="N835" s="37"/>
      <c r="O835" s="18" t="str">
        <f aca="false">IF(N835="","",IFERROR(INDEX($B$6:$B$105,MATCH(N835,$A$6:$A$105,0)),"Sai mã hàng"))</f>
        <v/>
      </c>
      <c r="P835" s="18" t="str">
        <f aca="false">IF(N835="","",IFERROR(INDEX($C$6:$C$105,MATCH(N835,$A$6:$A$105,0)),""))</f>
        <v/>
      </c>
      <c r="Q835" s="31"/>
      <c r="R835" s="31"/>
      <c r="S835" s="33" t="str">
        <f aca="false">IF(OR(Q835="",R835=""),"",Q835*R835)</f>
        <v/>
      </c>
      <c r="T835" s="19"/>
    </row>
    <row r="836" customFormat="false" ht="15" hidden="false" customHeight="false" outlineLevel="0" collapsed="false">
      <c r="K836" s="20"/>
      <c r="L836" s="19"/>
      <c r="M836" s="19"/>
      <c r="N836" s="37"/>
      <c r="O836" s="18" t="str">
        <f aca="false">IF(N836="","",IFERROR(INDEX($B$6:$B$105,MATCH(N836,$A$6:$A$105,0)),"Sai mã hàng"))</f>
        <v/>
      </c>
      <c r="P836" s="18" t="str">
        <f aca="false">IF(N836="","",IFERROR(INDEX($C$6:$C$105,MATCH(N836,$A$6:$A$105,0)),""))</f>
        <v/>
      </c>
      <c r="Q836" s="31"/>
      <c r="R836" s="31"/>
      <c r="S836" s="33" t="str">
        <f aca="false">IF(OR(Q836="",R836=""),"",Q836*R836)</f>
        <v/>
      </c>
      <c r="T836" s="19"/>
    </row>
    <row r="837" customFormat="false" ht="15" hidden="false" customHeight="false" outlineLevel="0" collapsed="false">
      <c r="K837" s="20"/>
      <c r="L837" s="19"/>
      <c r="M837" s="19"/>
      <c r="N837" s="37"/>
      <c r="O837" s="18" t="str">
        <f aca="false">IF(N837="","",IFERROR(INDEX($B$6:$B$105,MATCH(N837,$A$6:$A$105,0)),"Sai mã hàng"))</f>
        <v/>
      </c>
      <c r="P837" s="18" t="str">
        <f aca="false">IF(N837="","",IFERROR(INDEX($C$6:$C$105,MATCH(N837,$A$6:$A$105,0)),""))</f>
        <v/>
      </c>
      <c r="Q837" s="31"/>
      <c r="R837" s="31"/>
      <c r="S837" s="33" t="str">
        <f aca="false">IF(OR(Q837="",R837=""),"",Q837*R837)</f>
        <v/>
      </c>
      <c r="T837" s="19"/>
    </row>
    <row r="838" customFormat="false" ht="15" hidden="false" customHeight="false" outlineLevel="0" collapsed="false">
      <c r="K838" s="20"/>
      <c r="L838" s="19"/>
      <c r="M838" s="19"/>
      <c r="N838" s="37"/>
      <c r="O838" s="18" t="str">
        <f aca="false">IF(N838="","",IFERROR(INDEX($B$6:$B$105,MATCH(N838,$A$6:$A$105,0)),"Sai mã hàng"))</f>
        <v/>
      </c>
      <c r="P838" s="18" t="str">
        <f aca="false">IF(N838="","",IFERROR(INDEX($C$6:$C$105,MATCH(N838,$A$6:$A$105,0)),""))</f>
        <v/>
      </c>
      <c r="Q838" s="31"/>
      <c r="R838" s="31"/>
      <c r="S838" s="33" t="str">
        <f aca="false">IF(OR(Q838="",R838=""),"",Q838*R838)</f>
        <v/>
      </c>
      <c r="T838" s="19"/>
    </row>
    <row r="839" customFormat="false" ht="15" hidden="false" customHeight="false" outlineLevel="0" collapsed="false">
      <c r="K839" s="20"/>
      <c r="L839" s="19"/>
      <c r="M839" s="19"/>
      <c r="N839" s="37"/>
      <c r="O839" s="18" t="str">
        <f aca="false">IF(N839="","",IFERROR(INDEX($B$6:$B$105,MATCH(N839,$A$6:$A$105,0)),"Sai mã hàng"))</f>
        <v/>
      </c>
      <c r="P839" s="18" t="str">
        <f aca="false">IF(N839="","",IFERROR(INDEX($C$6:$C$105,MATCH(N839,$A$6:$A$105,0)),""))</f>
        <v/>
      </c>
      <c r="Q839" s="31"/>
      <c r="R839" s="31"/>
      <c r="S839" s="33" t="str">
        <f aca="false">IF(OR(Q839="",R839=""),"",Q839*R839)</f>
        <v/>
      </c>
      <c r="T839" s="19"/>
    </row>
    <row r="840" customFormat="false" ht="15" hidden="false" customHeight="false" outlineLevel="0" collapsed="false">
      <c r="K840" s="20"/>
      <c r="L840" s="19"/>
      <c r="M840" s="19"/>
      <c r="N840" s="37"/>
      <c r="O840" s="18" t="str">
        <f aca="false">IF(N840="","",IFERROR(INDEX($B$6:$B$105,MATCH(N840,$A$6:$A$105,0)),"Sai mã hàng"))</f>
        <v/>
      </c>
      <c r="P840" s="18" t="str">
        <f aca="false">IF(N840="","",IFERROR(INDEX($C$6:$C$105,MATCH(N840,$A$6:$A$105,0)),""))</f>
        <v/>
      </c>
      <c r="Q840" s="31"/>
      <c r="R840" s="31"/>
      <c r="S840" s="33" t="str">
        <f aca="false">IF(OR(Q840="",R840=""),"",Q840*R840)</f>
        <v/>
      </c>
      <c r="T840" s="19"/>
    </row>
    <row r="841" customFormat="false" ht="15" hidden="false" customHeight="false" outlineLevel="0" collapsed="false">
      <c r="K841" s="20"/>
      <c r="L841" s="19"/>
      <c r="M841" s="19"/>
      <c r="N841" s="37"/>
      <c r="O841" s="18" t="str">
        <f aca="false">IF(N841="","",IFERROR(INDEX($B$6:$B$105,MATCH(N841,$A$6:$A$105,0)),"Sai mã hàng"))</f>
        <v/>
      </c>
      <c r="P841" s="18" t="str">
        <f aca="false">IF(N841="","",IFERROR(INDEX($C$6:$C$105,MATCH(N841,$A$6:$A$105,0)),""))</f>
        <v/>
      </c>
      <c r="Q841" s="31"/>
      <c r="R841" s="31"/>
      <c r="S841" s="33" t="str">
        <f aca="false">IF(OR(Q841="",R841=""),"",Q841*R841)</f>
        <v/>
      </c>
      <c r="T841" s="19"/>
    </row>
    <row r="842" customFormat="false" ht="15" hidden="false" customHeight="false" outlineLevel="0" collapsed="false">
      <c r="K842" s="20"/>
      <c r="L842" s="19"/>
      <c r="M842" s="19"/>
      <c r="N842" s="37"/>
      <c r="O842" s="18" t="str">
        <f aca="false">IF(N842="","",IFERROR(INDEX($B$6:$B$105,MATCH(N842,$A$6:$A$105,0)),"Sai mã hàng"))</f>
        <v/>
      </c>
      <c r="P842" s="18" t="str">
        <f aca="false">IF(N842="","",IFERROR(INDEX($C$6:$C$105,MATCH(N842,$A$6:$A$105,0)),""))</f>
        <v/>
      </c>
      <c r="Q842" s="31"/>
      <c r="R842" s="31"/>
      <c r="S842" s="33" t="str">
        <f aca="false">IF(OR(Q842="",R842=""),"",Q842*R842)</f>
        <v/>
      </c>
      <c r="T842" s="19"/>
    </row>
    <row r="843" customFormat="false" ht="15" hidden="false" customHeight="false" outlineLevel="0" collapsed="false">
      <c r="K843" s="20"/>
      <c r="L843" s="19"/>
      <c r="M843" s="19"/>
      <c r="N843" s="37"/>
      <c r="O843" s="18" t="str">
        <f aca="false">IF(N843="","",IFERROR(INDEX($B$6:$B$105,MATCH(N843,$A$6:$A$105,0)),"Sai mã hàng"))</f>
        <v/>
      </c>
      <c r="P843" s="18" t="str">
        <f aca="false">IF(N843="","",IFERROR(INDEX($C$6:$C$105,MATCH(N843,$A$6:$A$105,0)),""))</f>
        <v/>
      </c>
      <c r="Q843" s="31"/>
      <c r="R843" s="31"/>
      <c r="S843" s="33" t="str">
        <f aca="false">IF(OR(Q843="",R843=""),"",Q843*R843)</f>
        <v/>
      </c>
      <c r="T843" s="19"/>
    </row>
    <row r="844" customFormat="false" ht="15" hidden="false" customHeight="false" outlineLevel="0" collapsed="false">
      <c r="K844" s="20"/>
      <c r="L844" s="19"/>
      <c r="M844" s="19"/>
      <c r="N844" s="37"/>
      <c r="O844" s="18" t="str">
        <f aca="false">IF(N844="","",IFERROR(INDEX($B$6:$B$105,MATCH(N844,$A$6:$A$105,0)),"Sai mã hàng"))</f>
        <v/>
      </c>
      <c r="P844" s="18" t="str">
        <f aca="false">IF(N844="","",IFERROR(INDEX($C$6:$C$105,MATCH(N844,$A$6:$A$105,0)),""))</f>
        <v/>
      </c>
      <c r="Q844" s="31"/>
      <c r="R844" s="31"/>
      <c r="S844" s="33" t="str">
        <f aca="false">IF(OR(Q844="",R844=""),"",Q844*R844)</f>
        <v/>
      </c>
      <c r="T844" s="19"/>
    </row>
    <row r="845" customFormat="false" ht="15" hidden="false" customHeight="false" outlineLevel="0" collapsed="false">
      <c r="K845" s="20"/>
      <c r="L845" s="19"/>
      <c r="M845" s="19"/>
      <c r="N845" s="37"/>
      <c r="O845" s="18" t="str">
        <f aca="false">IF(N845="","",IFERROR(INDEX($B$6:$B$105,MATCH(N845,$A$6:$A$105,0)),"Sai mã hàng"))</f>
        <v/>
      </c>
      <c r="P845" s="18" t="str">
        <f aca="false">IF(N845="","",IFERROR(INDEX($C$6:$C$105,MATCH(N845,$A$6:$A$105,0)),""))</f>
        <v/>
      </c>
      <c r="Q845" s="31"/>
      <c r="R845" s="31"/>
      <c r="S845" s="33" t="str">
        <f aca="false">IF(OR(Q845="",R845=""),"",Q845*R845)</f>
        <v/>
      </c>
      <c r="T845" s="19"/>
    </row>
    <row r="846" customFormat="false" ht="15" hidden="false" customHeight="false" outlineLevel="0" collapsed="false">
      <c r="K846" s="20"/>
      <c r="L846" s="19"/>
      <c r="M846" s="19"/>
      <c r="N846" s="37"/>
      <c r="O846" s="18" t="str">
        <f aca="false">IF(N846="","",IFERROR(INDEX($B$6:$B$105,MATCH(N846,$A$6:$A$105,0)),"Sai mã hàng"))</f>
        <v/>
      </c>
      <c r="P846" s="18" t="str">
        <f aca="false">IF(N846="","",IFERROR(INDEX($C$6:$C$105,MATCH(N846,$A$6:$A$105,0)),""))</f>
        <v/>
      </c>
      <c r="Q846" s="31"/>
      <c r="R846" s="31"/>
      <c r="S846" s="33" t="str">
        <f aca="false">IF(OR(Q846="",R846=""),"",Q846*R846)</f>
        <v/>
      </c>
      <c r="T846" s="19"/>
    </row>
    <row r="847" customFormat="false" ht="15" hidden="false" customHeight="false" outlineLevel="0" collapsed="false">
      <c r="K847" s="20"/>
      <c r="L847" s="19"/>
      <c r="M847" s="19"/>
      <c r="N847" s="37"/>
      <c r="O847" s="18" t="str">
        <f aca="false">IF(N847="","",IFERROR(INDEX($B$6:$B$105,MATCH(N847,$A$6:$A$105,0)),"Sai mã hàng"))</f>
        <v/>
      </c>
      <c r="P847" s="18" t="str">
        <f aca="false">IF(N847="","",IFERROR(INDEX($C$6:$C$105,MATCH(N847,$A$6:$A$105,0)),""))</f>
        <v/>
      </c>
      <c r="Q847" s="31"/>
      <c r="R847" s="31"/>
      <c r="S847" s="33" t="str">
        <f aca="false">IF(OR(Q847="",R847=""),"",Q847*R847)</f>
        <v/>
      </c>
      <c r="T847" s="19"/>
    </row>
    <row r="848" customFormat="false" ht="15" hidden="false" customHeight="false" outlineLevel="0" collapsed="false">
      <c r="K848" s="20"/>
      <c r="L848" s="19"/>
      <c r="M848" s="19"/>
      <c r="N848" s="37"/>
      <c r="O848" s="18" t="str">
        <f aca="false">IF(N848="","",IFERROR(INDEX($B$6:$B$105,MATCH(N848,$A$6:$A$105,0)),"Sai mã hàng"))</f>
        <v/>
      </c>
      <c r="P848" s="18" t="str">
        <f aca="false">IF(N848="","",IFERROR(INDEX($C$6:$C$105,MATCH(N848,$A$6:$A$105,0)),""))</f>
        <v/>
      </c>
      <c r="Q848" s="31"/>
      <c r="R848" s="31"/>
      <c r="S848" s="33" t="str">
        <f aca="false">IF(OR(Q848="",R848=""),"",Q848*R848)</f>
        <v/>
      </c>
      <c r="T848" s="19"/>
    </row>
    <row r="849" customFormat="false" ht="15" hidden="false" customHeight="false" outlineLevel="0" collapsed="false">
      <c r="K849" s="20"/>
      <c r="L849" s="19"/>
      <c r="M849" s="19"/>
      <c r="N849" s="37"/>
      <c r="O849" s="18" t="str">
        <f aca="false">IF(N849="","",IFERROR(INDEX($B$6:$B$105,MATCH(N849,$A$6:$A$105,0)),"Sai mã hàng"))</f>
        <v/>
      </c>
      <c r="P849" s="18" t="str">
        <f aca="false">IF(N849="","",IFERROR(INDEX($C$6:$C$105,MATCH(N849,$A$6:$A$105,0)),""))</f>
        <v/>
      </c>
      <c r="Q849" s="31"/>
      <c r="R849" s="31"/>
      <c r="S849" s="33" t="str">
        <f aca="false">IF(OR(Q849="",R849=""),"",Q849*R849)</f>
        <v/>
      </c>
      <c r="T849" s="19"/>
    </row>
    <row r="850" customFormat="false" ht="15" hidden="false" customHeight="false" outlineLevel="0" collapsed="false">
      <c r="K850" s="20"/>
      <c r="L850" s="19"/>
      <c r="M850" s="19"/>
      <c r="N850" s="37"/>
      <c r="O850" s="18" t="str">
        <f aca="false">IF(N850="","",IFERROR(INDEX($B$6:$B$105,MATCH(N850,$A$6:$A$105,0)),"Sai mã hàng"))</f>
        <v/>
      </c>
      <c r="P850" s="18" t="str">
        <f aca="false">IF(N850="","",IFERROR(INDEX($C$6:$C$105,MATCH(N850,$A$6:$A$105,0)),""))</f>
        <v/>
      </c>
      <c r="Q850" s="31"/>
      <c r="R850" s="31"/>
      <c r="S850" s="33" t="str">
        <f aca="false">IF(OR(Q850="",R850=""),"",Q850*R850)</f>
        <v/>
      </c>
      <c r="T850" s="19"/>
    </row>
    <row r="851" customFormat="false" ht="15" hidden="false" customHeight="false" outlineLevel="0" collapsed="false">
      <c r="K851" s="20"/>
      <c r="L851" s="19"/>
      <c r="M851" s="19"/>
      <c r="N851" s="37"/>
      <c r="O851" s="18" t="str">
        <f aca="false">IF(N851="","",IFERROR(INDEX($B$6:$B$105,MATCH(N851,$A$6:$A$105,0)),"Sai mã hàng"))</f>
        <v/>
      </c>
      <c r="P851" s="18" t="str">
        <f aca="false">IF(N851="","",IFERROR(INDEX($C$6:$C$105,MATCH(N851,$A$6:$A$105,0)),""))</f>
        <v/>
      </c>
      <c r="Q851" s="31"/>
      <c r="R851" s="31"/>
      <c r="S851" s="33" t="str">
        <f aca="false">IF(OR(Q851="",R851=""),"",Q851*R851)</f>
        <v/>
      </c>
      <c r="T851" s="19"/>
    </row>
    <row r="852" customFormat="false" ht="15" hidden="false" customHeight="false" outlineLevel="0" collapsed="false">
      <c r="K852" s="20"/>
      <c r="L852" s="19"/>
      <c r="M852" s="19"/>
      <c r="N852" s="37"/>
      <c r="O852" s="18" t="str">
        <f aca="false">IF(N852="","",IFERROR(INDEX($B$6:$B$105,MATCH(N852,$A$6:$A$105,0)),"Sai mã hàng"))</f>
        <v/>
      </c>
      <c r="P852" s="18" t="str">
        <f aca="false">IF(N852="","",IFERROR(INDEX($C$6:$C$105,MATCH(N852,$A$6:$A$105,0)),""))</f>
        <v/>
      </c>
      <c r="Q852" s="31"/>
      <c r="R852" s="31"/>
      <c r="S852" s="33" t="str">
        <f aca="false">IF(OR(Q852="",R852=""),"",Q852*R852)</f>
        <v/>
      </c>
      <c r="T852" s="19"/>
    </row>
    <row r="853" customFormat="false" ht="15" hidden="false" customHeight="false" outlineLevel="0" collapsed="false">
      <c r="K853" s="20"/>
      <c r="L853" s="19"/>
      <c r="M853" s="19"/>
      <c r="N853" s="37"/>
      <c r="O853" s="18" t="str">
        <f aca="false">IF(N853="","",IFERROR(INDEX($B$6:$B$105,MATCH(N853,$A$6:$A$105,0)),"Sai mã hàng"))</f>
        <v/>
      </c>
      <c r="P853" s="18" t="str">
        <f aca="false">IF(N853="","",IFERROR(INDEX($C$6:$C$105,MATCH(N853,$A$6:$A$105,0)),""))</f>
        <v/>
      </c>
      <c r="Q853" s="31"/>
      <c r="R853" s="31"/>
      <c r="S853" s="33" t="str">
        <f aca="false">IF(OR(Q853="",R853=""),"",Q853*R853)</f>
        <v/>
      </c>
      <c r="T853" s="19"/>
    </row>
    <row r="854" customFormat="false" ht="15" hidden="false" customHeight="false" outlineLevel="0" collapsed="false">
      <c r="K854" s="20"/>
      <c r="L854" s="19"/>
      <c r="M854" s="19"/>
      <c r="N854" s="37"/>
      <c r="O854" s="18" t="str">
        <f aca="false">IF(N854="","",IFERROR(INDEX($B$6:$B$105,MATCH(N854,$A$6:$A$105,0)),"Sai mã hàng"))</f>
        <v/>
      </c>
      <c r="P854" s="18" t="str">
        <f aca="false">IF(N854="","",IFERROR(INDEX($C$6:$C$105,MATCH(N854,$A$6:$A$105,0)),""))</f>
        <v/>
      </c>
      <c r="Q854" s="31"/>
      <c r="R854" s="31"/>
      <c r="S854" s="33" t="str">
        <f aca="false">IF(OR(Q854="",R854=""),"",Q854*R854)</f>
        <v/>
      </c>
      <c r="T854" s="19"/>
    </row>
    <row r="855" customFormat="false" ht="15" hidden="false" customHeight="false" outlineLevel="0" collapsed="false">
      <c r="K855" s="20"/>
      <c r="L855" s="19"/>
      <c r="M855" s="19"/>
      <c r="N855" s="37"/>
      <c r="O855" s="18" t="str">
        <f aca="false">IF(N855="","",IFERROR(INDEX($B$6:$B$105,MATCH(N855,$A$6:$A$105,0)),"Sai mã hàng"))</f>
        <v/>
      </c>
      <c r="P855" s="18" t="str">
        <f aca="false">IF(N855="","",IFERROR(INDEX($C$6:$C$105,MATCH(N855,$A$6:$A$105,0)),""))</f>
        <v/>
      </c>
      <c r="Q855" s="31"/>
      <c r="R855" s="31"/>
      <c r="S855" s="33" t="str">
        <f aca="false">IF(OR(Q855="",R855=""),"",Q855*R855)</f>
        <v/>
      </c>
      <c r="T855" s="19"/>
    </row>
    <row r="856" customFormat="false" ht="15" hidden="false" customHeight="false" outlineLevel="0" collapsed="false">
      <c r="K856" s="20"/>
      <c r="L856" s="19"/>
      <c r="M856" s="19"/>
      <c r="N856" s="37"/>
      <c r="O856" s="18" t="str">
        <f aca="false">IF(N856="","",IFERROR(INDEX($B$6:$B$105,MATCH(N856,$A$6:$A$105,0)),"Sai mã hàng"))</f>
        <v/>
      </c>
      <c r="P856" s="18" t="str">
        <f aca="false">IF(N856="","",IFERROR(INDEX($C$6:$C$105,MATCH(N856,$A$6:$A$105,0)),""))</f>
        <v/>
      </c>
      <c r="Q856" s="31"/>
      <c r="R856" s="31"/>
      <c r="S856" s="33" t="str">
        <f aca="false">IF(OR(Q856="",R856=""),"",Q856*R856)</f>
        <v/>
      </c>
      <c r="T856" s="19"/>
    </row>
    <row r="857" customFormat="false" ht="15" hidden="false" customHeight="false" outlineLevel="0" collapsed="false">
      <c r="K857" s="20"/>
      <c r="L857" s="19"/>
      <c r="M857" s="19"/>
      <c r="N857" s="37"/>
      <c r="O857" s="18" t="str">
        <f aca="false">IF(N857="","",IFERROR(INDEX($B$6:$B$105,MATCH(N857,$A$6:$A$105,0)),"Sai mã hàng"))</f>
        <v/>
      </c>
      <c r="P857" s="18" t="str">
        <f aca="false">IF(N857="","",IFERROR(INDEX($C$6:$C$105,MATCH(N857,$A$6:$A$105,0)),""))</f>
        <v/>
      </c>
      <c r="Q857" s="31"/>
      <c r="R857" s="31"/>
      <c r="S857" s="33" t="str">
        <f aca="false">IF(OR(Q857="",R857=""),"",Q857*R857)</f>
        <v/>
      </c>
      <c r="T857" s="19"/>
    </row>
    <row r="858" customFormat="false" ht="15" hidden="false" customHeight="false" outlineLevel="0" collapsed="false">
      <c r="K858" s="20"/>
      <c r="L858" s="19"/>
      <c r="M858" s="19"/>
      <c r="N858" s="37"/>
      <c r="O858" s="18" t="str">
        <f aca="false">IF(N858="","",IFERROR(INDEX($B$6:$B$105,MATCH(N858,$A$6:$A$105,0)),"Sai mã hàng"))</f>
        <v/>
      </c>
      <c r="P858" s="18" t="str">
        <f aca="false">IF(N858="","",IFERROR(INDEX($C$6:$C$105,MATCH(N858,$A$6:$A$105,0)),""))</f>
        <v/>
      </c>
      <c r="Q858" s="31"/>
      <c r="R858" s="31"/>
      <c r="S858" s="33" t="str">
        <f aca="false">IF(OR(Q858="",R858=""),"",Q858*R858)</f>
        <v/>
      </c>
      <c r="T858" s="19"/>
    </row>
    <row r="859" customFormat="false" ht="15" hidden="false" customHeight="false" outlineLevel="0" collapsed="false">
      <c r="K859" s="20"/>
      <c r="L859" s="19"/>
      <c r="M859" s="19"/>
      <c r="N859" s="37"/>
      <c r="O859" s="18" t="str">
        <f aca="false">IF(N859="","",IFERROR(INDEX($B$6:$B$105,MATCH(N859,$A$6:$A$105,0)),"Sai mã hàng"))</f>
        <v/>
      </c>
      <c r="P859" s="18" t="str">
        <f aca="false">IF(N859="","",IFERROR(INDEX($C$6:$C$105,MATCH(N859,$A$6:$A$105,0)),""))</f>
        <v/>
      </c>
      <c r="Q859" s="31"/>
      <c r="R859" s="31"/>
      <c r="S859" s="33" t="str">
        <f aca="false">IF(OR(Q859="",R859=""),"",Q859*R859)</f>
        <v/>
      </c>
      <c r="T859" s="19"/>
    </row>
    <row r="860" customFormat="false" ht="15" hidden="false" customHeight="false" outlineLevel="0" collapsed="false">
      <c r="K860" s="20"/>
      <c r="L860" s="19"/>
      <c r="M860" s="19"/>
      <c r="N860" s="37"/>
      <c r="O860" s="18" t="str">
        <f aca="false">IF(N860="","",IFERROR(INDEX($B$6:$B$105,MATCH(N860,$A$6:$A$105,0)),"Sai mã hàng"))</f>
        <v/>
      </c>
      <c r="P860" s="18" t="str">
        <f aca="false">IF(N860="","",IFERROR(INDEX($C$6:$C$105,MATCH(N860,$A$6:$A$105,0)),""))</f>
        <v/>
      </c>
      <c r="Q860" s="31"/>
      <c r="R860" s="31"/>
      <c r="S860" s="33" t="str">
        <f aca="false">IF(OR(Q860="",R860=""),"",Q860*R860)</f>
        <v/>
      </c>
      <c r="T860" s="19"/>
    </row>
    <row r="861" customFormat="false" ht="15" hidden="false" customHeight="false" outlineLevel="0" collapsed="false">
      <c r="K861" s="20"/>
      <c r="L861" s="19"/>
      <c r="M861" s="19"/>
      <c r="N861" s="37"/>
      <c r="O861" s="18" t="str">
        <f aca="false">IF(N861="","",IFERROR(INDEX($B$6:$B$105,MATCH(N861,$A$6:$A$105,0)),"Sai mã hàng"))</f>
        <v/>
      </c>
      <c r="P861" s="18" t="str">
        <f aca="false">IF(N861="","",IFERROR(INDEX($C$6:$C$105,MATCH(N861,$A$6:$A$105,0)),""))</f>
        <v/>
      </c>
      <c r="Q861" s="31"/>
      <c r="R861" s="31"/>
      <c r="S861" s="33" t="str">
        <f aca="false">IF(OR(Q861="",R861=""),"",Q861*R861)</f>
        <v/>
      </c>
      <c r="T861" s="19"/>
    </row>
    <row r="862" customFormat="false" ht="15" hidden="false" customHeight="false" outlineLevel="0" collapsed="false">
      <c r="K862" s="20"/>
      <c r="L862" s="19"/>
      <c r="M862" s="19"/>
      <c r="N862" s="37"/>
      <c r="O862" s="18" t="str">
        <f aca="false">IF(N862="","",IFERROR(INDEX($B$6:$B$105,MATCH(N862,$A$6:$A$105,0)),"Sai mã hàng"))</f>
        <v/>
      </c>
      <c r="P862" s="18" t="str">
        <f aca="false">IF(N862="","",IFERROR(INDEX($C$6:$C$105,MATCH(N862,$A$6:$A$105,0)),""))</f>
        <v/>
      </c>
      <c r="Q862" s="31"/>
      <c r="R862" s="31"/>
      <c r="S862" s="33" t="str">
        <f aca="false">IF(OR(Q862="",R862=""),"",Q862*R862)</f>
        <v/>
      </c>
      <c r="T862" s="19"/>
    </row>
    <row r="863" customFormat="false" ht="15" hidden="false" customHeight="false" outlineLevel="0" collapsed="false">
      <c r="K863" s="20"/>
      <c r="L863" s="19"/>
      <c r="M863" s="19"/>
      <c r="N863" s="37"/>
      <c r="O863" s="18" t="str">
        <f aca="false">IF(N863="","",IFERROR(INDEX($B$6:$B$105,MATCH(N863,$A$6:$A$105,0)),"Sai mã hàng"))</f>
        <v/>
      </c>
      <c r="P863" s="18" t="str">
        <f aca="false">IF(N863="","",IFERROR(INDEX($C$6:$C$105,MATCH(N863,$A$6:$A$105,0)),""))</f>
        <v/>
      </c>
      <c r="Q863" s="31"/>
      <c r="R863" s="31"/>
      <c r="S863" s="33" t="str">
        <f aca="false">IF(OR(Q863="",R863=""),"",Q863*R863)</f>
        <v/>
      </c>
      <c r="T863" s="19"/>
    </row>
    <row r="864" customFormat="false" ht="15" hidden="false" customHeight="false" outlineLevel="0" collapsed="false">
      <c r="K864" s="20"/>
      <c r="L864" s="19"/>
      <c r="M864" s="19"/>
      <c r="N864" s="37"/>
      <c r="O864" s="18" t="str">
        <f aca="false">IF(N864="","",IFERROR(INDEX($B$6:$B$105,MATCH(N864,$A$6:$A$105,0)),"Sai mã hàng"))</f>
        <v/>
      </c>
      <c r="P864" s="18" t="str">
        <f aca="false">IF(N864="","",IFERROR(INDEX($C$6:$C$105,MATCH(N864,$A$6:$A$105,0)),""))</f>
        <v/>
      </c>
      <c r="Q864" s="31"/>
      <c r="R864" s="31"/>
      <c r="S864" s="33" t="str">
        <f aca="false">IF(OR(Q864="",R864=""),"",Q864*R864)</f>
        <v/>
      </c>
      <c r="T864" s="19"/>
    </row>
    <row r="865" customFormat="false" ht="15" hidden="false" customHeight="false" outlineLevel="0" collapsed="false">
      <c r="K865" s="20"/>
      <c r="L865" s="19"/>
      <c r="M865" s="19"/>
      <c r="N865" s="37"/>
      <c r="O865" s="18" t="str">
        <f aca="false">IF(N865="","",IFERROR(INDEX($B$6:$B$105,MATCH(N865,$A$6:$A$105,0)),"Sai mã hàng"))</f>
        <v/>
      </c>
      <c r="P865" s="18" t="str">
        <f aca="false">IF(N865="","",IFERROR(INDEX($C$6:$C$105,MATCH(N865,$A$6:$A$105,0)),""))</f>
        <v/>
      </c>
      <c r="Q865" s="31"/>
      <c r="R865" s="31"/>
      <c r="S865" s="33" t="str">
        <f aca="false">IF(OR(Q865="",R865=""),"",Q865*R865)</f>
        <v/>
      </c>
      <c r="T865" s="19"/>
    </row>
    <row r="866" customFormat="false" ht="15" hidden="false" customHeight="false" outlineLevel="0" collapsed="false">
      <c r="K866" s="20"/>
      <c r="L866" s="19"/>
      <c r="M866" s="19"/>
      <c r="N866" s="37"/>
      <c r="O866" s="18" t="str">
        <f aca="false">IF(N866="","",IFERROR(INDEX($B$6:$B$105,MATCH(N866,$A$6:$A$105,0)),"Sai mã hàng"))</f>
        <v/>
      </c>
      <c r="P866" s="18" t="str">
        <f aca="false">IF(N866="","",IFERROR(INDEX($C$6:$C$105,MATCH(N866,$A$6:$A$105,0)),""))</f>
        <v/>
      </c>
      <c r="Q866" s="31"/>
      <c r="R866" s="31"/>
      <c r="S866" s="33" t="str">
        <f aca="false">IF(OR(Q866="",R866=""),"",Q866*R866)</f>
        <v/>
      </c>
      <c r="T866" s="19"/>
    </row>
    <row r="867" customFormat="false" ht="15" hidden="false" customHeight="false" outlineLevel="0" collapsed="false">
      <c r="K867" s="20"/>
      <c r="L867" s="19"/>
      <c r="M867" s="19"/>
      <c r="N867" s="37"/>
      <c r="O867" s="18" t="str">
        <f aca="false">IF(N867="","",IFERROR(INDEX($B$6:$B$105,MATCH(N867,$A$6:$A$105,0)),"Sai mã hàng"))</f>
        <v/>
      </c>
      <c r="P867" s="18" t="str">
        <f aca="false">IF(N867="","",IFERROR(INDEX($C$6:$C$105,MATCH(N867,$A$6:$A$105,0)),""))</f>
        <v/>
      </c>
      <c r="Q867" s="31"/>
      <c r="R867" s="31"/>
      <c r="S867" s="33" t="str">
        <f aca="false">IF(OR(Q867="",R867=""),"",Q867*R867)</f>
        <v/>
      </c>
      <c r="T867" s="19"/>
    </row>
    <row r="868" customFormat="false" ht="15" hidden="false" customHeight="false" outlineLevel="0" collapsed="false">
      <c r="K868" s="20"/>
      <c r="L868" s="19"/>
      <c r="M868" s="19"/>
      <c r="N868" s="37"/>
      <c r="O868" s="18" t="str">
        <f aca="false">IF(N868="","",IFERROR(INDEX($B$6:$B$105,MATCH(N868,$A$6:$A$105,0)),"Sai mã hàng"))</f>
        <v/>
      </c>
      <c r="P868" s="18" t="str">
        <f aca="false">IF(N868="","",IFERROR(INDEX($C$6:$C$105,MATCH(N868,$A$6:$A$105,0)),""))</f>
        <v/>
      </c>
      <c r="Q868" s="31"/>
      <c r="R868" s="31"/>
      <c r="S868" s="33" t="str">
        <f aca="false">IF(OR(Q868="",R868=""),"",Q868*R868)</f>
        <v/>
      </c>
      <c r="T868" s="19"/>
    </row>
    <row r="869" customFormat="false" ht="15" hidden="false" customHeight="false" outlineLevel="0" collapsed="false">
      <c r="K869" s="20"/>
      <c r="L869" s="19"/>
      <c r="M869" s="19"/>
      <c r="N869" s="37"/>
      <c r="O869" s="18" t="str">
        <f aca="false">IF(N869="","",IFERROR(INDEX($B$6:$B$105,MATCH(N869,$A$6:$A$105,0)),"Sai mã hàng"))</f>
        <v/>
      </c>
      <c r="P869" s="18" t="str">
        <f aca="false">IF(N869="","",IFERROR(INDEX($C$6:$C$105,MATCH(N869,$A$6:$A$105,0)),""))</f>
        <v/>
      </c>
      <c r="Q869" s="31"/>
      <c r="R869" s="31"/>
      <c r="S869" s="33" t="str">
        <f aca="false">IF(OR(Q869="",R869=""),"",Q869*R869)</f>
        <v/>
      </c>
      <c r="T869" s="19"/>
    </row>
    <row r="870" customFormat="false" ht="15" hidden="false" customHeight="false" outlineLevel="0" collapsed="false">
      <c r="K870" s="20"/>
      <c r="L870" s="19"/>
      <c r="M870" s="19"/>
      <c r="N870" s="37"/>
      <c r="O870" s="18" t="str">
        <f aca="false">IF(N870="","",IFERROR(INDEX($B$6:$B$105,MATCH(N870,$A$6:$A$105,0)),"Sai mã hàng"))</f>
        <v/>
      </c>
      <c r="P870" s="18" t="str">
        <f aca="false">IF(N870="","",IFERROR(INDEX($C$6:$C$105,MATCH(N870,$A$6:$A$105,0)),""))</f>
        <v/>
      </c>
      <c r="Q870" s="31"/>
      <c r="R870" s="31"/>
      <c r="S870" s="33" t="str">
        <f aca="false">IF(OR(Q870="",R870=""),"",Q870*R870)</f>
        <v/>
      </c>
      <c r="T870" s="19"/>
    </row>
    <row r="871" customFormat="false" ht="15" hidden="false" customHeight="false" outlineLevel="0" collapsed="false">
      <c r="K871" s="20"/>
      <c r="L871" s="19"/>
      <c r="M871" s="19"/>
      <c r="N871" s="37"/>
      <c r="O871" s="18" t="str">
        <f aca="false">IF(N871="","",IFERROR(INDEX($B$6:$B$105,MATCH(N871,$A$6:$A$105,0)),"Sai mã hàng"))</f>
        <v/>
      </c>
      <c r="P871" s="18" t="str">
        <f aca="false">IF(N871="","",IFERROR(INDEX($C$6:$C$105,MATCH(N871,$A$6:$A$105,0)),""))</f>
        <v/>
      </c>
      <c r="Q871" s="31"/>
      <c r="R871" s="31"/>
      <c r="S871" s="33" t="str">
        <f aca="false">IF(OR(Q871="",R871=""),"",Q871*R871)</f>
        <v/>
      </c>
      <c r="T871" s="19"/>
    </row>
    <row r="872" customFormat="false" ht="15" hidden="false" customHeight="false" outlineLevel="0" collapsed="false">
      <c r="K872" s="20"/>
      <c r="L872" s="19"/>
      <c r="M872" s="19"/>
      <c r="N872" s="37"/>
      <c r="O872" s="18" t="str">
        <f aca="false">IF(N872="","",IFERROR(INDEX($B$6:$B$105,MATCH(N872,$A$6:$A$105,0)),"Sai mã hàng"))</f>
        <v/>
      </c>
      <c r="P872" s="18" t="str">
        <f aca="false">IF(N872="","",IFERROR(INDEX($C$6:$C$105,MATCH(N872,$A$6:$A$105,0)),""))</f>
        <v/>
      </c>
      <c r="Q872" s="31"/>
      <c r="R872" s="31"/>
      <c r="S872" s="33" t="str">
        <f aca="false">IF(OR(Q872="",R872=""),"",Q872*R872)</f>
        <v/>
      </c>
      <c r="T872" s="19"/>
    </row>
    <row r="873" customFormat="false" ht="15" hidden="false" customHeight="false" outlineLevel="0" collapsed="false">
      <c r="K873" s="20"/>
      <c r="L873" s="19"/>
      <c r="M873" s="19"/>
      <c r="N873" s="37"/>
      <c r="O873" s="18" t="str">
        <f aca="false">IF(N873="","",IFERROR(INDEX($B$6:$B$105,MATCH(N873,$A$6:$A$105,0)),"Sai mã hàng"))</f>
        <v/>
      </c>
      <c r="P873" s="18" t="str">
        <f aca="false">IF(N873="","",IFERROR(INDEX($C$6:$C$105,MATCH(N873,$A$6:$A$105,0)),""))</f>
        <v/>
      </c>
      <c r="Q873" s="31"/>
      <c r="R873" s="31"/>
      <c r="S873" s="33" t="str">
        <f aca="false">IF(OR(Q873="",R873=""),"",Q873*R873)</f>
        <v/>
      </c>
      <c r="T873" s="19"/>
    </row>
    <row r="874" customFormat="false" ht="15" hidden="false" customHeight="false" outlineLevel="0" collapsed="false">
      <c r="K874" s="20"/>
      <c r="L874" s="19"/>
      <c r="M874" s="19"/>
      <c r="N874" s="37"/>
      <c r="O874" s="18" t="str">
        <f aca="false">IF(N874="","",IFERROR(INDEX($B$6:$B$105,MATCH(N874,$A$6:$A$105,0)),"Sai mã hàng"))</f>
        <v/>
      </c>
      <c r="P874" s="18" t="str">
        <f aca="false">IF(N874="","",IFERROR(INDEX($C$6:$C$105,MATCH(N874,$A$6:$A$105,0)),""))</f>
        <v/>
      </c>
      <c r="Q874" s="31"/>
      <c r="R874" s="31"/>
      <c r="S874" s="33" t="str">
        <f aca="false">IF(OR(Q874="",R874=""),"",Q874*R874)</f>
        <v/>
      </c>
      <c r="T874" s="19"/>
    </row>
    <row r="875" customFormat="false" ht="15" hidden="false" customHeight="false" outlineLevel="0" collapsed="false">
      <c r="K875" s="20"/>
      <c r="L875" s="19"/>
      <c r="M875" s="19"/>
      <c r="N875" s="37"/>
      <c r="O875" s="18" t="str">
        <f aca="false">IF(N875="","",IFERROR(INDEX($B$6:$B$105,MATCH(N875,$A$6:$A$105,0)),"Sai mã hàng"))</f>
        <v/>
      </c>
      <c r="P875" s="18" t="str">
        <f aca="false">IF(N875="","",IFERROR(INDEX($C$6:$C$105,MATCH(N875,$A$6:$A$105,0)),""))</f>
        <v/>
      </c>
      <c r="Q875" s="31"/>
      <c r="R875" s="31"/>
      <c r="S875" s="33" t="str">
        <f aca="false">IF(OR(Q875="",R875=""),"",Q875*R875)</f>
        <v/>
      </c>
      <c r="T875" s="19"/>
    </row>
    <row r="876" customFormat="false" ht="15" hidden="false" customHeight="false" outlineLevel="0" collapsed="false">
      <c r="K876" s="20"/>
      <c r="L876" s="19"/>
      <c r="M876" s="19"/>
      <c r="N876" s="37"/>
      <c r="O876" s="18" t="str">
        <f aca="false">IF(N876="","",IFERROR(INDEX($B$6:$B$105,MATCH(N876,$A$6:$A$105,0)),"Sai mã hàng"))</f>
        <v/>
      </c>
      <c r="P876" s="18" t="str">
        <f aca="false">IF(N876="","",IFERROR(INDEX($C$6:$C$105,MATCH(N876,$A$6:$A$105,0)),""))</f>
        <v/>
      </c>
      <c r="Q876" s="31"/>
      <c r="R876" s="31"/>
      <c r="S876" s="33" t="str">
        <f aca="false">IF(OR(Q876="",R876=""),"",Q876*R876)</f>
        <v/>
      </c>
      <c r="T876" s="19"/>
    </row>
    <row r="877" customFormat="false" ht="15" hidden="false" customHeight="false" outlineLevel="0" collapsed="false">
      <c r="K877" s="20"/>
      <c r="L877" s="19"/>
      <c r="M877" s="19"/>
      <c r="N877" s="37"/>
      <c r="O877" s="18" t="str">
        <f aca="false">IF(N877="","",IFERROR(INDEX($B$6:$B$105,MATCH(N877,$A$6:$A$105,0)),"Sai mã hàng"))</f>
        <v/>
      </c>
      <c r="P877" s="18" t="str">
        <f aca="false">IF(N877="","",IFERROR(INDEX($C$6:$C$105,MATCH(N877,$A$6:$A$105,0)),""))</f>
        <v/>
      </c>
      <c r="Q877" s="31"/>
      <c r="R877" s="31"/>
      <c r="S877" s="33" t="str">
        <f aca="false">IF(OR(Q877="",R877=""),"",Q877*R877)</f>
        <v/>
      </c>
      <c r="T877" s="19"/>
    </row>
    <row r="878" customFormat="false" ht="15" hidden="false" customHeight="false" outlineLevel="0" collapsed="false">
      <c r="K878" s="20"/>
      <c r="L878" s="19"/>
      <c r="M878" s="19"/>
      <c r="N878" s="37"/>
      <c r="O878" s="18" t="str">
        <f aca="false">IF(N878="","",IFERROR(INDEX($B$6:$B$105,MATCH(N878,$A$6:$A$105,0)),"Sai mã hàng"))</f>
        <v/>
      </c>
      <c r="P878" s="18" t="str">
        <f aca="false">IF(N878="","",IFERROR(INDEX($C$6:$C$105,MATCH(N878,$A$6:$A$105,0)),""))</f>
        <v/>
      </c>
      <c r="Q878" s="31"/>
      <c r="R878" s="31"/>
      <c r="S878" s="33" t="str">
        <f aca="false">IF(OR(Q878="",R878=""),"",Q878*R878)</f>
        <v/>
      </c>
      <c r="T878" s="19"/>
    </row>
    <row r="879" customFormat="false" ht="15" hidden="false" customHeight="false" outlineLevel="0" collapsed="false">
      <c r="K879" s="20"/>
      <c r="L879" s="19"/>
      <c r="M879" s="19"/>
      <c r="N879" s="37"/>
      <c r="O879" s="18" t="str">
        <f aca="false">IF(N879="","",IFERROR(INDEX($B$6:$B$105,MATCH(N879,$A$6:$A$105,0)),"Sai mã hàng"))</f>
        <v/>
      </c>
      <c r="P879" s="18" t="str">
        <f aca="false">IF(N879="","",IFERROR(INDEX($C$6:$C$105,MATCH(N879,$A$6:$A$105,0)),""))</f>
        <v/>
      </c>
      <c r="Q879" s="31"/>
      <c r="R879" s="31"/>
      <c r="S879" s="33" t="str">
        <f aca="false">IF(OR(Q879="",R879=""),"",Q879*R879)</f>
        <v/>
      </c>
      <c r="T879" s="19"/>
    </row>
    <row r="880" customFormat="false" ht="15" hidden="false" customHeight="false" outlineLevel="0" collapsed="false">
      <c r="K880" s="20"/>
      <c r="L880" s="19"/>
      <c r="M880" s="19"/>
      <c r="N880" s="37"/>
      <c r="O880" s="18" t="str">
        <f aca="false">IF(N880="","",IFERROR(INDEX($B$6:$B$105,MATCH(N880,$A$6:$A$105,0)),"Sai mã hàng"))</f>
        <v/>
      </c>
      <c r="P880" s="18" t="str">
        <f aca="false">IF(N880="","",IFERROR(INDEX($C$6:$C$105,MATCH(N880,$A$6:$A$105,0)),""))</f>
        <v/>
      </c>
      <c r="Q880" s="31"/>
      <c r="R880" s="31"/>
      <c r="S880" s="33" t="str">
        <f aca="false">IF(OR(Q880="",R880=""),"",Q880*R880)</f>
        <v/>
      </c>
      <c r="T880" s="19"/>
    </row>
    <row r="881" customFormat="false" ht="15" hidden="false" customHeight="false" outlineLevel="0" collapsed="false">
      <c r="K881" s="20"/>
      <c r="L881" s="19"/>
      <c r="M881" s="19"/>
      <c r="N881" s="37"/>
      <c r="O881" s="18" t="str">
        <f aca="false">IF(N881="","",IFERROR(INDEX($B$6:$B$105,MATCH(N881,$A$6:$A$105,0)),"Sai mã hàng"))</f>
        <v/>
      </c>
      <c r="P881" s="18" t="str">
        <f aca="false">IF(N881="","",IFERROR(INDEX($C$6:$C$105,MATCH(N881,$A$6:$A$105,0)),""))</f>
        <v/>
      </c>
      <c r="Q881" s="31"/>
      <c r="R881" s="31"/>
      <c r="S881" s="33" t="str">
        <f aca="false">IF(OR(Q881="",R881=""),"",Q881*R881)</f>
        <v/>
      </c>
      <c r="T881" s="19"/>
    </row>
    <row r="882" customFormat="false" ht="15" hidden="false" customHeight="false" outlineLevel="0" collapsed="false">
      <c r="K882" s="20"/>
      <c r="L882" s="19"/>
      <c r="M882" s="19"/>
      <c r="N882" s="37"/>
      <c r="O882" s="18" t="str">
        <f aca="false">IF(N882="","",IFERROR(INDEX($B$6:$B$105,MATCH(N882,$A$6:$A$105,0)),"Sai mã hàng"))</f>
        <v/>
      </c>
      <c r="P882" s="18" t="str">
        <f aca="false">IF(N882="","",IFERROR(INDEX($C$6:$C$105,MATCH(N882,$A$6:$A$105,0)),""))</f>
        <v/>
      </c>
      <c r="Q882" s="31"/>
      <c r="R882" s="31"/>
      <c r="S882" s="33" t="str">
        <f aca="false">IF(OR(Q882="",R882=""),"",Q882*R882)</f>
        <v/>
      </c>
      <c r="T882" s="19"/>
    </row>
    <row r="883" customFormat="false" ht="15" hidden="false" customHeight="false" outlineLevel="0" collapsed="false">
      <c r="K883" s="20"/>
      <c r="L883" s="19"/>
      <c r="M883" s="19"/>
      <c r="N883" s="37"/>
      <c r="O883" s="18" t="str">
        <f aca="false">IF(N883="","",IFERROR(INDEX($B$6:$B$105,MATCH(N883,$A$6:$A$105,0)),"Sai mã hàng"))</f>
        <v/>
      </c>
      <c r="P883" s="18" t="str">
        <f aca="false">IF(N883="","",IFERROR(INDEX($C$6:$C$105,MATCH(N883,$A$6:$A$105,0)),""))</f>
        <v/>
      </c>
      <c r="Q883" s="31"/>
      <c r="R883" s="31"/>
      <c r="S883" s="33" t="str">
        <f aca="false">IF(OR(Q883="",R883=""),"",Q883*R883)</f>
        <v/>
      </c>
      <c r="T883" s="19"/>
    </row>
    <row r="884" customFormat="false" ht="15" hidden="false" customHeight="false" outlineLevel="0" collapsed="false">
      <c r="K884" s="20"/>
      <c r="L884" s="19"/>
      <c r="M884" s="19"/>
      <c r="N884" s="37"/>
      <c r="O884" s="18" t="str">
        <f aca="false">IF(N884="","",IFERROR(INDEX($B$6:$B$105,MATCH(N884,$A$6:$A$105,0)),"Sai mã hàng"))</f>
        <v/>
      </c>
      <c r="P884" s="18" t="str">
        <f aca="false">IF(N884="","",IFERROR(INDEX($C$6:$C$105,MATCH(N884,$A$6:$A$105,0)),""))</f>
        <v/>
      </c>
      <c r="Q884" s="31"/>
      <c r="R884" s="31"/>
      <c r="S884" s="33" t="str">
        <f aca="false">IF(OR(Q884="",R884=""),"",Q884*R884)</f>
        <v/>
      </c>
      <c r="T884" s="19"/>
    </row>
    <row r="885" customFormat="false" ht="15" hidden="false" customHeight="false" outlineLevel="0" collapsed="false">
      <c r="K885" s="20"/>
      <c r="L885" s="19"/>
      <c r="M885" s="19"/>
      <c r="N885" s="37"/>
      <c r="O885" s="18" t="str">
        <f aca="false">IF(N885="","",IFERROR(INDEX($B$6:$B$105,MATCH(N885,$A$6:$A$105,0)),"Sai mã hàng"))</f>
        <v/>
      </c>
      <c r="P885" s="18" t="str">
        <f aca="false">IF(N885="","",IFERROR(INDEX($C$6:$C$105,MATCH(N885,$A$6:$A$105,0)),""))</f>
        <v/>
      </c>
      <c r="Q885" s="31"/>
      <c r="R885" s="31"/>
      <c r="S885" s="33" t="str">
        <f aca="false">IF(OR(Q885="",R885=""),"",Q885*R885)</f>
        <v/>
      </c>
      <c r="T885" s="19"/>
    </row>
    <row r="886" customFormat="false" ht="15" hidden="false" customHeight="false" outlineLevel="0" collapsed="false">
      <c r="K886" s="20"/>
      <c r="L886" s="19"/>
      <c r="M886" s="19"/>
      <c r="N886" s="37"/>
      <c r="O886" s="18" t="str">
        <f aca="false">IF(N886="","",IFERROR(INDEX($B$6:$B$105,MATCH(N886,$A$6:$A$105,0)),"Sai mã hàng"))</f>
        <v/>
      </c>
      <c r="P886" s="18" t="str">
        <f aca="false">IF(N886="","",IFERROR(INDEX($C$6:$C$105,MATCH(N886,$A$6:$A$105,0)),""))</f>
        <v/>
      </c>
      <c r="Q886" s="31"/>
      <c r="R886" s="31"/>
      <c r="S886" s="33" t="str">
        <f aca="false">IF(OR(Q886="",R886=""),"",Q886*R886)</f>
        <v/>
      </c>
      <c r="T886" s="19"/>
    </row>
    <row r="887" customFormat="false" ht="15" hidden="false" customHeight="false" outlineLevel="0" collapsed="false">
      <c r="K887" s="20"/>
      <c r="L887" s="19"/>
      <c r="M887" s="19"/>
      <c r="N887" s="37"/>
      <c r="O887" s="18" t="str">
        <f aca="false">IF(N887="","",IFERROR(INDEX($B$6:$B$105,MATCH(N887,$A$6:$A$105,0)),"Sai mã hàng"))</f>
        <v/>
      </c>
      <c r="P887" s="18" t="str">
        <f aca="false">IF(N887="","",IFERROR(INDEX($C$6:$C$105,MATCH(N887,$A$6:$A$105,0)),""))</f>
        <v/>
      </c>
      <c r="Q887" s="31"/>
      <c r="R887" s="31"/>
      <c r="S887" s="33" t="str">
        <f aca="false">IF(OR(Q887="",R887=""),"",Q887*R887)</f>
        <v/>
      </c>
      <c r="T887" s="19"/>
    </row>
    <row r="888" customFormat="false" ht="15" hidden="false" customHeight="false" outlineLevel="0" collapsed="false">
      <c r="K888" s="20"/>
      <c r="L888" s="19"/>
      <c r="M888" s="19"/>
      <c r="N888" s="37"/>
      <c r="O888" s="18" t="str">
        <f aca="false">IF(N888="","",IFERROR(INDEX($B$6:$B$105,MATCH(N888,$A$6:$A$105,0)),"Sai mã hàng"))</f>
        <v/>
      </c>
      <c r="P888" s="18" t="str">
        <f aca="false">IF(N888="","",IFERROR(INDEX($C$6:$C$105,MATCH(N888,$A$6:$A$105,0)),""))</f>
        <v/>
      </c>
      <c r="Q888" s="31"/>
      <c r="R888" s="31"/>
      <c r="S888" s="33" t="str">
        <f aca="false">IF(OR(Q888="",R888=""),"",Q888*R888)</f>
        <v/>
      </c>
      <c r="T888" s="19"/>
    </row>
    <row r="889" customFormat="false" ht="15" hidden="false" customHeight="false" outlineLevel="0" collapsed="false">
      <c r="K889" s="20"/>
      <c r="L889" s="19"/>
      <c r="M889" s="19"/>
      <c r="N889" s="37"/>
      <c r="O889" s="18" t="str">
        <f aca="false">IF(N889="","",IFERROR(INDEX($B$6:$B$105,MATCH(N889,$A$6:$A$105,0)),"Sai mã hàng"))</f>
        <v/>
      </c>
      <c r="P889" s="18" t="str">
        <f aca="false">IF(N889="","",IFERROR(INDEX($C$6:$C$105,MATCH(N889,$A$6:$A$105,0)),""))</f>
        <v/>
      </c>
      <c r="Q889" s="31"/>
      <c r="R889" s="31"/>
      <c r="S889" s="33" t="str">
        <f aca="false">IF(OR(Q889="",R889=""),"",Q889*R889)</f>
        <v/>
      </c>
      <c r="T889" s="19"/>
    </row>
    <row r="890" customFormat="false" ht="15" hidden="false" customHeight="false" outlineLevel="0" collapsed="false">
      <c r="K890" s="20"/>
      <c r="L890" s="19"/>
      <c r="M890" s="19"/>
      <c r="N890" s="37"/>
      <c r="O890" s="18" t="str">
        <f aca="false">IF(N890="","",IFERROR(INDEX($B$6:$B$105,MATCH(N890,$A$6:$A$105,0)),"Sai mã hàng"))</f>
        <v/>
      </c>
      <c r="P890" s="18" t="str">
        <f aca="false">IF(N890="","",IFERROR(INDEX($C$6:$C$105,MATCH(N890,$A$6:$A$105,0)),""))</f>
        <v/>
      </c>
      <c r="Q890" s="31"/>
      <c r="R890" s="31"/>
      <c r="S890" s="33" t="str">
        <f aca="false">IF(OR(Q890="",R890=""),"",Q890*R890)</f>
        <v/>
      </c>
      <c r="T890" s="19"/>
    </row>
    <row r="891" customFormat="false" ht="15" hidden="false" customHeight="false" outlineLevel="0" collapsed="false">
      <c r="K891" s="20"/>
      <c r="L891" s="19"/>
      <c r="M891" s="19"/>
      <c r="N891" s="37"/>
      <c r="O891" s="18" t="str">
        <f aca="false">IF(N891="","",IFERROR(INDEX($B$6:$B$105,MATCH(N891,$A$6:$A$105,0)),"Sai mã hàng"))</f>
        <v/>
      </c>
      <c r="P891" s="18" t="str">
        <f aca="false">IF(N891="","",IFERROR(INDEX($C$6:$C$105,MATCH(N891,$A$6:$A$105,0)),""))</f>
        <v/>
      </c>
      <c r="Q891" s="31"/>
      <c r="R891" s="31"/>
      <c r="S891" s="33" t="str">
        <f aca="false">IF(OR(Q891="",R891=""),"",Q891*R891)</f>
        <v/>
      </c>
      <c r="T891" s="19"/>
    </row>
    <row r="892" customFormat="false" ht="15" hidden="false" customHeight="false" outlineLevel="0" collapsed="false">
      <c r="K892" s="20"/>
      <c r="L892" s="19"/>
      <c r="M892" s="19"/>
      <c r="N892" s="37"/>
      <c r="O892" s="18" t="str">
        <f aca="false">IF(N892="","",IFERROR(INDEX($B$6:$B$105,MATCH(N892,$A$6:$A$105,0)),"Sai mã hàng"))</f>
        <v/>
      </c>
      <c r="P892" s="18" t="str">
        <f aca="false">IF(N892="","",IFERROR(INDEX($C$6:$C$105,MATCH(N892,$A$6:$A$105,0)),""))</f>
        <v/>
      </c>
      <c r="Q892" s="31"/>
      <c r="R892" s="31"/>
      <c r="S892" s="33" t="str">
        <f aca="false">IF(OR(Q892="",R892=""),"",Q892*R892)</f>
        <v/>
      </c>
      <c r="T892" s="19"/>
    </row>
    <row r="893" customFormat="false" ht="15" hidden="false" customHeight="false" outlineLevel="0" collapsed="false">
      <c r="K893" s="20"/>
      <c r="L893" s="19"/>
      <c r="M893" s="19"/>
      <c r="N893" s="37"/>
      <c r="O893" s="18" t="str">
        <f aca="false">IF(N893="","",IFERROR(INDEX($B$6:$B$105,MATCH(N893,$A$6:$A$105,0)),"Sai mã hàng"))</f>
        <v/>
      </c>
      <c r="P893" s="18" t="str">
        <f aca="false">IF(N893="","",IFERROR(INDEX($C$6:$C$105,MATCH(N893,$A$6:$A$105,0)),""))</f>
        <v/>
      </c>
      <c r="Q893" s="31"/>
      <c r="R893" s="31"/>
      <c r="S893" s="33" t="str">
        <f aca="false">IF(OR(Q893="",R893=""),"",Q893*R893)</f>
        <v/>
      </c>
      <c r="T893" s="19"/>
    </row>
    <row r="894" customFormat="false" ht="15" hidden="false" customHeight="false" outlineLevel="0" collapsed="false">
      <c r="K894" s="20"/>
      <c r="L894" s="19"/>
      <c r="M894" s="19"/>
      <c r="N894" s="37"/>
      <c r="O894" s="18" t="str">
        <f aca="false">IF(N894="","",IFERROR(INDEX($B$6:$B$105,MATCH(N894,$A$6:$A$105,0)),"Sai mã hàng"))</f>
        <v/>
      </c>
      <c r="P894" s="18" t="str">
        <f aca="false">IF(N894="","",IFERROR(INDEX($C$6:$C$105,MATCH(N894,$A$6:$A$105,0)),""))</f>
        <v/>
      </c>
      <c r="Q894" s="31"/>
      <c r="R894" s="31"/>
      <c r="S894" s="33" t="str">
        <f aca="false">IF(OR(Q894="",R894=""),"",Q894*R894)</f>
        <v/>
      </c>
      <c r="T894" s="19"/>
    </row>
    <row r="895" customFormat="false" ht="15" hidden="false" customHeight="false" outlineLevel="0" collapsed="false">
      <c r="K895" s="20"/>
      <c r="L895" s="19"/>
      <c r="M895" s="19"/>
      <c r="N895" s="37"/>
      <c r="O895" s="18" t="str">
        <f aca="false">IF(N895="","",IFERROR(INDEX($B$6:$B$105,MATCH(N895,$A$6:$A$105,0)),"Sai mã hàng"))</f>
        <v/>
      </c>
      <c r="P895" s="18" t="str">
        <f aca="false">IF(N895="","",IFERROR(INDEX($C$6:$C$105,MATCH(N895,$A$6:$A$105,0)),""))</f>
        <v/>
      </c>
      <c r="Q895" s="31"/>
      <c r="R895" s="31"/>
      <c r="S895" s="33" t="str">
        <f aca="false">IF(OR(Q895="",R895=""),"",Q895*R895)</f>
        <v/>
      </c>
      <c r="T895" s="19"/>
    </row>
    <row r="896" customFormat="false" ht="15" hidden="false" customHeight="false" outlineLevel="0" collapsed="false">
      <c r="K896" s="20"/>
      <c r="L896" s="19"/>
      <c r="M896" s="19"/>
      <c r="N896" s="37"/>
      <c r="O896" s="18" t="str">
        <f aca="false">IF(N896="","",IFERROR(INDEX($B$6:$B$105,MATCH(N896,$A$6:$A$105,0)),"Sai mã hàng"))</f>
        <v/>
      </c>
      <c r="P896" s="18" t="str">
        <f aca="false">IF(N896="","",IFERROR(INDEX($C$6:$C$105,MATCH(N896,$A$6:$A$105,0)),""))</f>
        <v/>
      </c>
      <c r="Q896" s="31"/>
      <c r="R896" s="31"/>
      <c r="S896" s="33" t="str">
        <f aca="false">IF(OR(Q896="",R896=""),"",Q896*R896)</f>
        <v/>
      </c>
      <c r="T896" s="19"/>
    </row>
    <row r="897" customFormat="false" ht="15" hidden="false" customHeight="false" outlineLevel="0" collapsed="false">
      <c r="K897" s="20"/>
      <c r="L897" s="19"/>
      <c r="M897" s="19"/>
      <c r="N897" s="37"/>
      <c r="O897" s="18" t="str">
        <f aca="false">IF(N897="","",IFERROR(INDEX($B$6:$B$105,MATCH(N897,$A$6:$A$105,0)),"Sai mã hàng"))</f>
        <v/>
      </c>
      <c r="P897" s="18" t="str">
        <f aca="false">IF(N897="","",IFERROR(INDEX($C$6:$C$105,MATCH(N897,$A$6:$A$105,0)),""))</f>
        <v/>
      </c>
      <c r="Q897" s="31"/>
      <c r="R897" s="31"/>
      <c r="S897" s="33" t="str">
        <f aca="false">IF(OR(Q897="",R897=""),"",Q897*R897)</f>
        <v/>
      </c>
      <c r="T897" s="19"/>
    </row>
    <row r="898" customFormat="false" ht="15" hidden="false" customHeight="false" outlineLevel="0" collapsed="false">
      <c r="K898" s="20"/>
      <c r="L898" s="19"/>
      <c r="M898" s="19"/>
      <c r="N898" s="37"/>
      <c r="O898" s="18" t="str">
        <f aca="false">IF(N898="","",IFERROR(INDEX($B$6:$B$105,MATCH(N898,$A$6:$A$105,0)),"Sai mã hàng"))</f>
        <v/>
      </c>
      <c r="P898" s="18" t="str">
        <f aca="false">IF(N898="","",IFERROR(INDEX($C$6:$C$105,MATCH(N898,$A$6:$A$105,0)),""))</f>
        <v/>
      </c>
      <c r="Q898" s="31"/>
      <c r="R898" s="31"/>
      <c r="S898" s="33" t="str">
        <f aca="false">IF(OR(Q898="",R898=""),"",Q898*R898)</f>
        <v/>
      </c>
      <c r="T898" s="19"/>
    </row>
    <row r="899" customFormat="false" ht="15" hidden="false" customHeight="false" outlineLevel="0" collapsed="false">
      <c r="K899" s="20"/>
      <c r="L899" s="19"/>
      <c r="M899" s="19"/>
      <c r="N899" s="37"/>
      <c r="O899" s="18" t="str">
        <f aca="false">IF(N899="","",IFERROR(INDEX($B$6:$B$105,MATCH(N899,$A$6:$A$105,0)),"Sai mã hàng"))</f>
        <v/>
      </c>
      <c r="P899" s="18" t="str">
        <f aca="false">IF(N899="","",IFERROR(INDEX($C$6:$C$105,MATCH(N899,$A$6:$A$105,0)),""))</f>
        <v/>
      </c>
      <c r="Q899" s="31"/>
      <c r="R899" s="31"/>
      <c r="S899" s="33" t="str">
        <f aca="false">IF(OR(Q899="",R899=""),"",Q899*R899)</f>
        <v/>
      </c>
      <c r="T899" s="19"/>
    </row>
    <row r="900" customFormat="false" ht="15" hidden="false" customHeight="false" outlineLevel="0" collapsed="false">
      <c r="K900" s="20"/>
      <c r="L900" s="19"/>
      <c r="M900" s="19"/>
      <c r="N900" s="37"/>
      <c r="O900" s="18" t="str">
        <f aca="false">IF(N900="","",IFERROR(INDEX($B$6:$B$105,MATCH(N900,$A$6:$A$105,0)),"Sai mã hàng"))</f>
        <v/>
      </c>
      <c r="P900" s="18" t="str">
        <f aca="false">IF(N900="","",IFERROR(INDEX($C$6:$C$105,MATCH(N900,$A$6:$A$105,0)),""))</f>
        <v/>
      </c>
      <c r="Q900" s="31"/>
      <c r="R900" s="31"/>
      <c r="S900" s="33" t="str">
        <f aca="false">IF(OR(Q900="",R900=""),"",Q900*R900)</f>
        <v/>
      </c>
      <c r="T900" s="19"/>
    </row>
    <row r="901" customFormat="false" ht="15" hidden="false" customHeight="false" outlineLevel="0" collapsed="false">
      <c r="K901" s="20"/>
      <c r="L901" s="19"/>
      <c r="M901" s="19"/>
      <c r="N901" s="37"/>
      <c r="O901" s="18" t="str">
        <f aca="false">IF(N901="","",IFERROR(INDEX($B$6:$B$105,MATCH(N901,$A$6:$A$105,0)),"Sai mã hàng"))</f>
        <v/>
      </c>
      <c r="P901" s="18" t="str">
        <f aca="false">IF(N901="","",IFERROR(INDEX($C$6:$C$105,MATCH(N901,$A$6:$A$105,0)),""))</f>
        <v/>
      </c>
      <c r="Q901" s="31"/>
      <c r="R901" s="31"/>
      <c r="S901" s="33" t="str">
        <f aca="false">IF(OR(Q901="",R901=""),"",Q901*R901)</f>
        <v/>
      </c>
      <c r="T901" s="19"/>
    </row>
    <row r="902" customFormat="false" ht="15" hidden="false" customHeight="false" outlineLevel="0" collapsed="false">
      <c r="K902" s="20"/>
      <c r="L902" s="19"/>
      <c r="M902" s="19"/>
      <c r="N902" s="37"/>
      <c r="O902" s="18" t="str">
        <f aca="false">IF(N902="","",IFERROR(INDEX($B$6:$B$105,MATCH(N902,$A$6:$A$105,0)),"Sai mã hàng"))</f>
        <v/>
      </c>
      <c r="P902" s="18" t="str">
        <f aca="false">IF(N902="","",IFERROR(INDEX($C$6:$C$105,MATCH(N902,$A$6:$A$105,0)),""))</f>
        <v/>
      </c>
      <c r="Q902" s="31"/>
      <c r="R902" s="31"/>
      <c r="S902" s="33" t="str">
        <f aca="false">IF(OR(Q902="",R902=""),"",Q902*R902)</f>
        <v/>
      </c>
      <c r="T902" s="19"/>
    </row>
    <row r="903" customFormat="false" ht="15" hidden="false" customHeight="false" outlineLevel="0" collapsed="false">
      <c r="K903" s="20"/>
      <c r="L903" s="19"/>
      <c r="M903" s="19"/>
      <c r="N903" s="37"/>
      <c r="O903" s="18" t="str">
        <f aca="false">IF(N903="","",IFERROR(INDEX($B$6:$B$105,MATCH(N903,$A$6:$A$105,0)),"Sai mã hàng"))</f>
        <v/>
      </c>
      <c r="P903" s="18" t="str">
        <f aca="false">IF(N903="","",IFERROR(INDEX($C$6:$C$105,MATCH(N903,$A$6:$A$105,0)),""))</f>
        <v/>
      </c>
      <c r="Q903" s="31"/>
      <c r="R903" s="31"/>
      <c r="S903" s="33" t="str">
        <f aca="false">IF(OR(Q903="",R903=""),"",Q903*R903)</f>
        <v/>
      </c>
      <c r="T903" s="19"/>
    </row>
    <row r="904" customFormat="false" ht="15" hidden="false" customHeight="false" outlineLevel="0" collapsed="false">
      <c r="K904" s="20"/>
      <c r="L904" s="19"/>
      <c r="M904" s="19"/>
      <c r="N904" s="37"/>
      <c r="O904" s="18" t="str">
        <f aca="false">IF(N904="","",IFERROR(INDEX($B$6:$B$105,MATCH(N904,$A$6:$A$105,0)),"Sai mã hàng"))</f>
        <v/>
      </c>
      <c r="P904" s="18" t="str">
        <f aca="false">IF(N904="","",IFERROR(INDEX($C$6:$C$105,MATCH(N904,$A$6:$A$105,0)),""))</f>
        <v/>
      </c>
      <c r="Q904" s="31"/>
      <c r="R904" s="31"/>
      <c r="S904" s="33" t="str">
        <f aca="false">IF(OR(Q904="",R904=""),"",Q904*R904)</f>
        <v/>
      </c>
      <c r="T904" s="19"/>
    </row>
    <row r="905" customFormat="false" ht="15" hidden="false" customHeight="false" outlineLevel="0" collapsed="false">
      <c r="K905" s="20"/>
      <c r="L905" s="19"/>
      <c r="M905" s="19"/>
      <c r="N905" s="37"/>
      <c r="O905" s="18" t="str">
        <f aca="false">IF(N905="","",IFERROR(INDEX($B$6:$B$105,MATCH(N905,$A$6:$A$105,0)),"Sai mã hàng"))</f>
        <v/>
      </c>
      <c r="P905" s="18" t="str">
        <f aca="false">IF(N905="","",IFERROR(INDEX($C$6:$C$105,MATCH(N905,$A$6:$A$105,0)),""))</f>
        <v/>
      </c>
      <c r="Q905" s="31"/>
      <c r="R905" s="31"/>
      <c r="S905" s="33" t="str">
        <f aca="false">IF(OR(Q905="",R905=""),"",Q905*R905)</f>
        <v/>
      </c>
      <c r="T905" s="19"/>
    </row>
    <row r="906" customFormat="false" ht="15" hidden="false" customHeight="false" outlineLevel="0" collapsed="false">
      <c r="K906" s="20"/>
      <c r="L906" s="19"/>
      <c r="M906" s="19"/>
      <c r="N906" s="37"/>
      <c r="O906" s="18" t="str">
        <f aca="false">IF(N906="","",IFERROR(INDEX($B$6:$B$105,MATCH(N906,$A$6:$A$105,0)),"Sai mã hàng"))</f>
        <v/>
      </c>
      <c r="P906" s="18" t="str">
        <f aca="false">IF(N906="","",IFERROR(INDEX($C$6:$C$105,MATCH(N906,$A$6:$A$105,0)),""))</f>
        <v/>
      </c>
      <c r="Q906" s="31"/>
      <c r="R906" s="31"/>
      <c r="S906" s="33" t="str">
        <f aca="false">IF(OR(Q906="",R906=""),"",Q906*R906)</f>
        <v/>
      </c>
      <c r="T906" s="19"/>
    </row>
    <row r="907" customFormat="false" ht="15" hidden="false" customHeight="false" outlineLevel="0" collapsed="false">
      <c r="K907" s="20"/>
      <c r="L907" s="19"/>
      <c r="M907" s="19"/>
      <c r="N907" s="37"/>
      <c r="O907" s="18" t="str">
        <f aca="false">IF(N907="","",IFERROR(INDEX($B$6:$B$105,MATCH(N907,$A$6:$A$105,0)),"Sai mã hàng"))</f>
        <v/>
      </c>
      <c r="P907" s="18" t="str">
        <f aca="false">IF(N907="","",IFERROR(INDEX($C$6:$C$105,MATCH(N907,$A$6:$A$105,0)),""))</f>
        <v/>
      </c>
      <c r="Q907" s="31"/>
      <c r="R907" s="31"/>
      <c r="S907" s="33" t="str">
        <f aca="false">IF(OR(Q907="",R907=""),"",Q907*R907)</f>
        <v/>
      </c>
      <c r="T907" s="19"/>
    </row>
    <row r="908" customFormat="false" ht="15" hidden="false" customHeight="false" outlineLevel="0" collapsed="false">
      <c r="K908" s="20"/>
      <c r="L908" s="19"/>
      <c r="M908" s="19"/>
      <c r="N908" s="37"/>
      <c r="O908" s="18" t="str">
        <f aca="false">IF(N908="","",IFERROR(INDEX($B$6:$B$105,MATCH(N908,$A$6:$A$105,0)),"Sai mã hàng"))</f>
        <v/>
      </c>
      <c r="P908" s="18" t="str">
        <f aca="false">IF(N908="","",IFERROR(INDEX($C$6:$C$105,MATCH(N908,$A$6:$A$105,0)),""))</f>
        <v/>
      </c>
      <c r="Q908" s="31"/>
      <c r="R908" s="31"/>
      <c r="S908" s="33" t="str">
        <f aca="false">IF(OR(Q908="",R908=""),"",Q908*R908)</f>
        <v/>
      </c>
      <c r="T908" s="19"/>
    </row>
    <row r="909" customFormat="false" ht="15" hidden="false" customHeight="false" outlineLevel="0" collapsed="false">
      <c r="K909" s="20"/>
      <c r="L909" s="19"/>
      <c r="M909" s="19"/>
      <c r="N909" s="37"/>
      <c r="O909" s="18" t="str">
        <f aca="false">IF(N909="","",IFERROR(INDEX($B$6:$B$105,MATCH(N909,$A$6:$A$105,0)),"Sai mã hàng"))</f>
        <v/>
      </c>
      <c r="P909" s="18" t="str">
        <f aca="false">IF(N909="","",IFERROR(INDEX($C$6:$C$105,MATCH(N909,$A$6:$A$105,0)),""))</f>
        <v/>
      </c>
      <c r="Q909" s="31"/>
      <c r="R909" s="31"/>
      <c r="S909" s="33" t="str">
        <f aca="false">IF(OR(Q909="",R909=""),"",Q909*R909)</f>
        <v/>
      </c>
      <c r="T909" s="19"/>
    </row>
    <row r="910" customFormat="false" ht="15" hidden="false" customHeight="false" outlineLevel="0" collapsed="false">
      <c r="K910" s="20"/>
      <c r="L910" s="19"/>
      <c r="M910" s="19"/>
      <c r="N910" s="37"/>
      <c r="O910" s="18" t="str">
        <f aca="false">IF(N910="","",IFERROR(INDEX($B$6:$B$105,MATCH(N910,$A$6:$A$105,0)),"Sai mã hàng"))</f>
        <v/>
      </c>
      <c r="P910" s="18" t="str">
        <f aca="false">IF(N910="","",IFERROR(INDEX($C$6:$C$105,MATCH(N910,$A$6:$A$105,0)),""))</f>
        <v/>
      </c>
      <c r="Q910" s="31"/>
      <c r="R910" s="31"/>
      <c r="S910" s="33" t="str">
        <f aca="false">IF(OR(Q910="",R910=""),"",Q910*R910)</f>
        <v/>
      </c>
      <c r="T910" s="19"/>
    </row>
    <row r="911" customFormat="false" ht="15" hidden="false" customHeight="false" outlineLevel="0" collapsed="false">
      <c r="K911" s="20"/>
      <c r="L911" s="19"/>
      <c r="M911" s="19"/>
      <c r="N911" s="37"/>
      <c r="O911" s="18" t="str">
        <f aca="false">IF(N911="","",IFERROR(INDEX($B$6:$B$105,MATCH(N911,$A$6:$A$105,0)),"Sai mã hàng"))</f>
        <v/>
      </c>
      <c r="P911" s="18" t="str">
        <f aca="false">IF(N911="","",IFERROR(INDEX($C$6:$C$105,MATCH(N911,$A$6:$A$105,0)),""))</f>
        <v/>
      </c>
      <c r="Q911" s="31"/>
      <c r="R911" s="31"/>
      <c r="S911" s="33" t="str">
        <f aca="false">IF(OR(Q911="",R911=""),"",Q911*R911)</f>
        <v/>
      </c>
      <c r="T911" s="19"/>
    </row>
    <row r="912" customFormat="false" ht="15" hidden="false" customHeight="false" outlineLevel="0" collapsed="false">
      <c r="K912" s="20"/>
      <c r="L912" s="19"/>
      <c r="M912" s="19"/>
      <c r="N912" s="37"/>
      <c r="O912" s="18" t="str">
        <f aca="false">IF(N912="","",IFERROR(INDEX($B$6:$B$105,MATCH(N912,$A$6:$A$105,0)),"Sai mã hàng"))</f>
        <v/>
      </c>
      <c r="P912" s="18" t="str">
        <f aca="false">IF(N912="","",IFERROR(INDEX($C$6:$C$105,MATCH(N912,$A$6:$A$105,0)),""))</f>
        <v/>
      </c>
      <c r="Q912" s="31"/>
      <c r="R912" s="31"/>
      <c r="S912" s="33" t="str">
        <f aca="false">IF(OR(Q912="",R912=""),"",Q912*R912)</f>
        <v/>
      </c>
      <c r="T912" s="19"/>
    </row>
    <row r="913" customFormat="false" ht="15" hidden="false" customHeight="false" outlineLevel="0" collapsed="false">
      <c r="K913" s="20"/>
      <c r="L913" s="19"/>
      <c r="M913" s="19"/>
      <c r="N913" s="37"/>
      <c r="O913" s="18" t="str">
        <f aca="false">IF(N913="","",IFERROR(INDEX($B$6:$B$105,MATCH(N913,$A$6:$A$105,0)),"Sai mã hàng"))</f>
        <v/>
      </c>
      <c r="P913" s="18" t="str">
        <f aca="false">IF(N913="","",IFERROR(INDEX($C$6:$C$105,MATCH(N913,$A$6:$A$105,0)),""))</f>
        <v/>
      </c>
      <c r="Q913" s="31"/>
      <c r="R913" s="31"/>
      <c r="S913" s="33" t="str">
        <f aca="false">IF(OR(Q913="",R913=""),"",Q913*R913)</f>
        <v/>
      </c>
      <c r="T913" s="19"/>
    </row>
    <row r="914" customFormat="false" ht="15" hidden="false" customHeight="false" outlineLevel="0" collapsed="false">
      <c r="K914" s="20"/>
      <c r="L914" s="19"/>
      <c r="M914" s="19"/>
      <c r="N914" s="37"/>
      <c r="O914" s="18" t="str">
        <f aca="false">IF(N914="","",IFERROR(INDEX($B$6:$B$105,MATCH(N914,$A$6:$A$105,0)),"Sai mã hàng"))</f>
        <v/>
      </c>
      <c r="P914" s="18" t="str">
        <f aca="false">IF(N914="","",IFERROR(INDEX($C$6:$C$105,MATCH(N914,$A$6:$A$105,0)),""))</f>
        <v/>
      </c>
      <c r="Q914" s="31"/>
      <c r="R914" s="31"/>
      <c r="S914" s="33" t="str">
        <f aca="false">IF(OR(Q914="",R914=""),"",Q914*R914)</f>
        <v/>
      </c>
      <c r="T914" s="19"/>
    </row>
    <row r="915" customFormat="false" ht="15" hidden="false" customHeight="false" outlineLevel="0" collapsed="false">
      <c r="K915" s="20"/>
      <c r="L915" s="19"/>
      <c r="M915" s="19"/>
      <c r="N915" s="37"/>
      <c r="O915" s="18" t="str">
        <f aca="false">IF(N915="","",IFERROR(INDEX($B$6:$B$105,MATCH(N915,$A$6:$A$105,0)),"Sai mã hàng"))</f>
        <v/>
      </c>
      <c r="P915" s="18" t="str">
        <f aca="false">IF(N915="","",IFERROR(INDEX($C$6:$C$105,MATCH(N915,$A$6:$A$105,0)),""))</f>
        <v/>
      </c>
      <c r="Q915" s="31"/>
      <c r="R915" s="31"/>
      <c r="S915" s="33" t="str">
        <f aca="false">IF(OR(Q915="",R915=""),"",Q915*R915)</f>
        <v/>
      </c>
      <c r="T915" s="19"/>
    </row>
    <row r="916" customFormat="false" ht="15" hidden="false" customHeight="false" outlineLevel="0" collapsed="false">
      <c r="K916" s="20"/>
      <c r="L916" s="19"/>
      <c r="M916" s="19"/>
      <c r="N916" s="37"/>
      <c r="O916" s="18" t="str">
        <f aca="false">IF(N916="","",IFERROR(INDEX($B$6:$B$105,MATCH(N916,$A$6:$A$105,0)),"Sai mã hàng"))</f>
        <v/>
      </c>
      <c r="P916" s="18" t="str">
        <f aca="false">IF(N916="","",IFERROR(INDEX($C$6:$C$105,MATCH(N916,$A$6:$A$105,0)),""))</f>
        <v/>
      </c>
      <c r="Q916" s="31"/>
      <c r="R916" s="31"/>
      <c r="S916" s="33" t="str">
        <f aca="false">IF(OR(Q916="",R916=""),"",Q916*R916)</f>
        <v/>
      </c>
      <c r="T916" s="19"/>
    </row>
    <row r="917" customFormat="false" ht="15" hidden="false" customHeight="false" outlineLevel="0" collapsed="false">
      <c r="K917" s="20"/>
      <c r="L917" s="19"/>
      <c r="M917" s="19"/>
      <c r="N917" s="37"/>
      <c r="O917" s="18" t="str">
        <f aca="false">IF(N917="","",IFERROR(INDEX($B$6:$B$105,MATCH(N917,$A$6:$A$105,0)),"Sai mã hàng"))</f>
        <v/>
      </c>
      <c r="P917" s="18" t="str">
        <f aca="false">IF(N917="","",IFERROR(INDEX($C$6:$C$105,MATCH(N917,$A$6:$A$105,0)),""))</f>
        <v/>
      </c>
      <c r="Q917" s="31"/>
      <c r="R917" s="31"/>
      <c r="S917" s="33" t="str">
        <f aca="false">IF(OR(Q917="",R917=""),"",Q917*R917)</f>
        <v/>
      </c>
      <c r="T917" s="19"/>
    </row>
    <row r="918" customFormat="false" ht="15" hidden="false" customHeight="false" outlineLevel="0" collapsed="false">
      <c r="K918" s="20"/>
      <c r="L918" s="19"/>
      <c r="M918" s="19"/>
      <c r="N918" s="37"/>
      <c r="O918" s="18" t="str">
        <f aca="false">IF(N918="","",IFERROR(INDEX($B$6:$B$105,MATCH(N918,$A$6:$A$105,0)),"Sai mã hàng"))</f>
        <v/>
      </c>
      <c r="P918" s="18" t="str">
        <f aca="false">IF(N918="","",IFERROR(INDEX($C$6:$C$105,MATCH(N918,$A$6:$A$105,0)),""))</f>
        <v/>
      </c>
      <c r="Q918" s="31"/>
      <c r="R918" s="31"/>
      <c r="S918" s="33" t="str">
        <f aca="false">IF(OR(Q918="",R918=""),"",Q918*R918)</f>
        <v/>
      </c>
      <c r="T918" s="19"/>
    </row>
    <row r="919" customFormat="false" ht="15" hidden="false" customHeight="false" outlineLevel="0" collapsed="false">
      <c r="K919" s="20"/>
      <c r="L919" s="19"/>
      <c r="M919" s="19"/>
      <c r="N919" s="37"/>
      <c r="O919" s="18" t="str">
        <f aca="false">IF(N919="","",IFERROR(INDEX($B$6:$B$105,MATCH(N919,$A$6:$A$105,0)),"Sai mã hàng"))</f>
        <v/>
      </c>
      <c r="P919" s="18" t="str">
        <f aca="false">IF(N919="","",IFERROR(INDEX($C$6:$C$105,MATCH(N919,$A$6:$A$105,0)),""))</f>
        <v/>
      </c>
      <c r="Q919" s="31"/>
      <c r="R919" s="31"/>
      <c r="S919" s="33" t="str">
        <f aca="false">IF(OR(Q919="",R919=""),"",Q919*R919)</f>
        <v/>
      </c>
      <c r="T919" s="19"/>
    </row>
    <row r="920" customFormat="false" ht="15" hidden="false" customHeight="false" outlineLevel="0" collapsed="false">
      <c r="K920" s="20"/>
      <c r="L920" s="19"/>
      <c r="M920" s="19"/>
      <c r="N920" s="37"/>
      <c r="O920" s="18" t="str">
        <f aca="false">IF(N920="","",IFERROR(INDEX($B$6:$B$105,MATCH(N920,$A$6:$A$105,0)),"Sai mã hàng"))</f>
        <v/>
      </c>
      <c r="P920" s="18" t="str">
        <f aca="false">IF(N920="","",IFERROR(INDEX($C$6:$C$105,MATCH(N920,$A$6:$A$105,0)),""))</f>
        <v/>
      </c>
      <c r="Q920" s="31"/>
      <c r="R920" s="31"/>
      <c r="S920" s="33" t="str">
        <f aca="false">IF(OR(Q920="",R920=""),"",Q920*R920)</f>
        <v/>
      </c>
      <c r="T920" s="19"/>
    </row>
    <row r="921" customFormat="false" ht="15" hidden="false" customHeight="false" outlineLevel="0" collapsed="false">
      <c r="K921" s="20"/>
      <c r="L921" s="19"/>
      <c r="M921" s="19"/>
      <c r="N921" s="37"/>
      <c r="O921" s="18" t="str">
        <f aca="false">IF(N921="","",IFERROR(INDEX($B$6:$B$105,MATCH(N921,$A$6:$A$105,0)),"Sai mã hàng"))</f>
        <v/>
      </c>
      <c r="P921" s="18" t="str">
        <f aca="false">IF(N921="","",IFERROR(INDEX($C$6:$C$105,MATCH(N921,$A$6:$A$105,0)),""))</f>
        <v/>
      </c>
      <c r="Q921" s="31"/>
      <c r="R921" s="31"/>
      <c r="S921" s="33" t="str">
        <f aca="false">IF(OR(Q921="",R921=""),"",Q921*R921)</f>
        <v/>
      </c>
      <c r="T921" s="19"/>
    </row>
    <row r="922" customFormat="false" ht="15" hidden="false" customHeight="false" outlineLevel="0" collapsed="false">
      <c r="K922" s="20"/>
      <c r="L922" s="19"/>
      <c r="M922" s="19"/>
      <c r="N922" s="37"/>
      <c r="O922" s="18" t="str">
        <f aca="false">IF(N922="","",IFERROR(INDEX($B$6:$B$105,MATCH(N922,$A$6:$A$105,0)),"Sai mã hàng"))</f>
        <v/>
      </c>
      <c r="P922" s="18" t="str">
        <f aca="false">IF(N922="","",IFERROR(INDEX($C$6:$C$105,MATCH(N922,$A$6:$A$105,0)),""))</f>
        <v/>
      </c>
      <c r="Q922" s="31"/>
      <c r="R922" s="31"/>
      <c r="S922" s="33" t="str">
        <f aca="false">IF(OR(Q922="",R922=""),"",Q922*R922)</f>
        <v/>
      </c>
      <c r="T922" s="19"/>
    </row>
    <row r="923" customFormat="false" ht="15" hidden="false" customHeight="false" outlineLevel="0" collapsed="false">
      <c r="K923" s="20"/>
      <c r="L923" s="19"/>
      <c r="M923" s="19"/>
      <c r="N923" s="37"/>
      <c r="O923" s="18" t="str">
        <f aca="false">IF(N923="","",IFERROR(INDEX($B$6:$B$105,MATCH(N923,$A$6:$A$105,0)),"Sai mã hàng"))</f>
        <v/>
      </c>
      <c r="P923" s="18" t="str">
        <f aca="false">IF(N923="","",IFERROR(INDEX($C$6:$C$105,MATCH(N923,$A$6:$A$105,0)),""))</f>
        <v/>
      </c>
      <c r="Q923" s="31"/>
      <c r="R923" s="31"/>
      <c r="S923" s="33" t="str">
        <f aca="false">IF(OR(Q923="",R923=""),"",Q923*R923)</f>
        <v/>
      </c>
      <c r="T923" s="19"/>
    </row>
    <row r="924" customFormat="false" ht="15" hidden="false" customHeight="false" outlineLevel="0" collapsed="false">
      <c r="K924" s="20"/>
      <c r="L924" s="19"/>
      <c r="M924" s="19"/>
      <c r="N924" s="37"/>
      <c r="O924" s="18" t="str">
        <f aca="false">IF(N924="","",IFERROR(INDEX($B$6:$B$105,MATCH(N924,$A$6:$A$105,0)),"Sai mã hàng"))</f>
        <v/>
      </c>
      <c r="P924" s="18" t="str">
        <f aca="false">IF(N924="","",IFERROR(INDEX($C$6:$C$105,MATCH(N924,$A$6:$A$105,0)),""))</f>
        <v/>
      </c>
      <c r="Q924" s="31"/>
      <c r="R924" s="31"/>
      <c r="S924" s="33" t="str">
        <f aca="false">IF(OR(Q924="",R924=""),"",Q924*R924)</f>
        <v/>
      </c>
      <c r="T924" s="19"/>
    </row>
    <row r="925" customFormat="false" ht="15" hidden="false" customHeight="false" outlineLevel="0" collapsed="false">
      <c r="K925" s="20"/>
      <c r="L925" s="19"/>
      <c r="M925" s="19"/>
      <c r="N925" s="37"/>
      <c r="O925" s="18" t="str">
        <f aca="false">IF(N925="","",IFERROR(INDEX($B$6:$B$105,MATCH(N925,$A$6:$A$105,0)),"Sai mã hàng"))</f>
        <v/>
      </c>
      <c r="P925" s="18" t="str">
        <f aca="false">IF(N925="","",IFERROR(INDEX($C$6:$C$105,MATCH(N925,$A$6:$A$105,0)),""))</f>
        <v/>
      </c>
      <c r="Q925" s="31"/>
      <c r="R925" s="31"/>
      <c r="S925" s="33" t="str">
        <f aca="false">IF(OR(Q925="",R925=""),"",Q925*R925)</f>
        <v/>
      </c>
      <c r="T925" s="19"/>
    </row>
    <row r="926" customFormat="false" ht="15" hidden="false" customHeight="false" outlineLevel="0" collapsed="false">
      <c r="K926" s="20"/>
      <c r="L926" s="19"/>
      <c r="M926" s="19"/>
      <c r="N926" s="37"/>
      <c r="O926" s="18" t="str">
        <f aca="false">IF(N926="","",IFERROR(INDEX($B$6:$B$105,MATCH(N926,$A$6:$A$105,0)),"Sai mã hàng"))</f>
        <v/>
      </c>
      <c r="P926" s="18" t="str">
        <f aca="false">IF(N926="","",IFERROR(INDEX($C$6:$C$105,MATCH(N926,$A$6:$A$105,0)),""))</f>
        <v/>
      </c>
      <c r="Q926" s="31"/>
      <c r="R926" s="31"/>
      <c r="S926" s="33" t="str">
        <f aca="false">IF(OR(Q926="",R926=""),"",Q926*R926)</f>
        <v/>
      </c>
      <c r="T926" s="19"/>
    </row>
    <row r="927" customFormat="false" ht="15" hidden="false" customHeight="false" outlineLevel="0" collapsed="false">
      <c r="K927" s="20"/>
      <c r="L927" s="19"/>
      <c r="M927" s="19"/>
      <c r="N927" s="37"/>
      <c r="O927" s="18" t="str">
        <f aca="false">IF(N927="","",IFERROR(INDEX($B$6:$B$105,MATCH(N927,$A$6:$A$105,0)),"Sai mã hàng"))</f>
        <v/>
      </c>
      <c r="P927" s="18" t="str">
        <f aca="false">IF(N927="","",IFERROR(INDEX($C$6:$C$105,MATCH(N927,$A$6:$A$105,0)),""))</f>
        <v/>
      </c>
      <c r="Q927" s="31"/>
      <c r="R927" s="31"/>
      <c r="S927" s="33" t="str">
        <f aca="false">IF(OR(Q927="",R927=""),"",Q927*R927)</f>
        <v/>
      </c>
      <c r="T927" s="19"/>
    </row>
    <row r="928" customFormat="false" ht="15" hidden="false" customHeight="false" outlineLevel="0" collapsed="false">
      <c r="K928" s="20"/>
      <c r="L928" s="19"/>
      <c r="M928" s="19"/>
      <c r="N928" s="37"/>
      <c r="O928" s="18" t="str">
        <f aca="false">IF(N928="","",IFERROR(INDEX($B$6:$B$105,MATCH(N928,$A$6:$A$105,0)),"Sai mã hàng"))</f>
        <v/>
      </c>
      <c r="P928" s="18" t="str">
        <f aca="false">IF(N928="","",IFERROR(INDEX($C$6:$C$105,MATCH(N928,$A$6:$A$105,0)),""))</f>
        <v/>
      </c>
      <c r="Q928" s="31"/>
      <c r="R928" s="31"/>
      <c r="S928" s="33" t="str">
        <f aca="false">IF(OR(Q928="",R928=""),"",Q928*R928)</f>
        <v/>
      </c>
      <c r="T928" s="19"/>
    </row>
    <row r="929" customFormat="false" ht="15" hidden="false" customHeight="false" outlineLevel="0" collapsed="false">
      <c r="K929" s="20"/>
      <c r="L929" s="19"/>
      <c r="M929" s="19"/>
      <c r="N929" s="37"/>
      <c r="O929" s="18" t="str">
        <f aca="false">IF(N929="","",IFERROR(INDEX($B$6:$B$105,MATCH(N929,$A$6:$A$105,0)),"Sai mã hàng"))</f>
        <v/>
      </c>
      <c r="P929" s="18" t="str">
        <f aca="false">IF(N929="","",IFERROR(INDEX($C$6:$C$105,MATCH(N929,$A$6:$A$105,0)),""))</f>
        <v/>
      </c>
      <c r="Q929" s="31"/>
      <c r="R929" s="31"/>
      <c r="S929" s="33" t="str">
        <f aca="false">IF(OR(Q929="",R929=""),"",Q929*R929)</f>
        <v/>
      </c>
      <c r="T929" s="19"/>
    </row>
    <row r="930" customFormat="false" ht="15" hidden="false" customHeight="false" outlineLevel="0" collapsed="false">
      <c r="K930" s="20"/>
      <c r="L930" s="19"/>
      <c r="M930" s="19"/>
      <c r="N930" s="37"/>
      <c r="O930" s="18" t="str">
        <f aca="false">IF(N930="","",IFERROR(INDEX($B$6:$B$105,MATCH(N930,$A$6:$A$105,0)),"Sai mã hàng"))</f>
        <v/>
      </c>
      <c r="P930" s="18" t="str">
        <f aca="false">IF(N930="","",IFERROR(INDEX($C$6:$C$105,MATCH(N930,$A$6:$A$105,0)),""))</f>
        <v/>
      </c>
      <c r="Q930" s="31"/>
      <c r="R930" s="31"/>
      <c r="S930" s="33" t="str">
        <f aca="false">IF(OR(Q930="",R930=""),"",Q930*R930)</f>
        <v/>
      </c>
      <c r="T930" s="19"/>
    </row>
    <row r="931" customFormat="false" ht="15" hidden="false" customHeight="false" outlineLevel="0" collapsed="false">
      <c r="K931" s="20"/>
      <c r="L931" s="19"/>
      <c r="M931" s="19"/>
      <c r="N931" s="37"/>
      <c r="O931" s="18" t="str">
        <f aca="false">IF(N931="","",IFERROR(INDEX($B$6:$B$105,MATCH(N931,$A$6:$A$105,0)),"Sai mã hàng"))</f>
        <v/>
      </c>
      <c r="P931" s="18" t="str">
        <f aca="false">IF(N931="","",IFERROR(INDEX($C$6:$C$105,MATCH(N931,$A$6:$A$105,0)),""))</f>
        <v/>
      </c>
      <c r="Q931" s="31"/>
      <c r="R931" s="31"/>
      <c r="S931" s="33" t="str">
        <f aca="false">IF(OR(Q931="",R931=""),"",Q931*R931)</f>
        <v/>
      </c>
      <c r="T931" s="19"/>
    </row>
    <row r="932" customFormat="false" ht="15" hidden="false" customHeight="false" outlineLevel="0" collapsed="false">
      <c r="K932" s="20"/>
      <c r="L932" s="19"/>
      <c r="M932" s="19"/>
      <c r="N932" s="37"/>
      <c r="O932" s="18" t="str">
        <f aca="false">IF(N932="","",IFERROR(INDEX($B$6:$B$105,MATCH(N932,$A$6:$A$105,0)),"Sai mã hàng"))</f>
        <v/>
      </c>
      <c r="P932" s="18" t="str">
        <f aca="false">IF(N932="","",IFERROR(INDEX($C$6:$C$105,MATCH(N932,$A$6:$A$105,0)),""))</f>
        <v/>
      </c>
      <c r="Q932" s="31"/>
      <c r="R932" s="31"/>
      <c r="S932" s="33" t="str">
        <f aca="false">IF(OR(Q932="",R932=""),"",Q932*R932)</f>
        <v/>
      </c>
      <c r="T932" s="19"/>
    </row>
    <row r="933" customFormat="false" ht="15" hidden="false" customHeight="false" outlineLevel="0" collapsed="false">
      <c r="K933" s="20"/>
      <c r="L933" s="19"/>
      <c r="M933" s="19"/>
      <c r="N933" s="37"/>
      <c r="O933" s="18" t="str">
        <f aca="false">IF(N933="","",IFERROR(INDEX($B$6:$B$105,MATCH(N933,$A$6:$A$105,0)),"Sai mã hàng"))</f>
        <v/>
      </c>
      <c r="P933" s="18" t="str">
        <f aca="false">IF(N933="","",IFERROR(INDEX($C$6:$C$105,MATCH(N933,$A$6:$A$105,0)),""))</f>
        <v/>
      </c>
      <c r="Q933" s="31"/>
      <c r="R933" s="31"/>
      <c r="S933" s="33" t="str">
        <f aca="false">IF(OR(Q933="",R933=""),"",Q933*R933)</f>
        <v/>
      </c>
      <c r="T933" s="19"/>
    </row>
    <row r="934" customFormat="false" ht="15" hidden="false" customHeight="false" outlineLevel="0" collapsed="false">
      <c r="K934" s="20"/>
      <c r="L934" s="19"/>
      <c r="M934" s="19"/>
      <c r="N934" s="37"/>
      <c r="O934" s="18" t="str">
        <f aca="false">IF(N934="","",IFERROR(INDEX($B$6:$B$105,MATCH(N934,$A$6:$A$105,0)),"Sai mã hàng"))</f>
        <v/>
      </c>
      <c r="P934" s="18" t="str">
        <f aca="false">IF(N934="","",IFERROR(INDEX($C$6:$C$105,MATCH(N934,$A$6:$A$105,0)),""))</f>
        <v/>
      </c>
      <c r="Q934" s="31"/>
      <c r="R934" s="31"/>
      <c r="S934" s="33" t="str">
        <f aca="false">IF(OR(Q934="",R934=""),"",Q934*R934)</f>
        <v/>
      </c>
      <c r="T934" s="19"/>
    </row>
    <row r="935" customFormat="false" ht="15" hidden="false" customHeight="false" outlineLevel="0" collapsed="false">
      <c r="K935" s="20"/>
      <c r="L935" s="19"/>
      <c r="M935" s="19"/>
      <c r="N935" s="37"/>
      <c r="O935" s="18" t="str">
        <f aca="false">IF(N935="","",IFERROR(INDEX($B$6:$B$105,MATCH(N935,$A$6:$A$105,0)),"Sai mã hàng"))</f>
        <v/>
      </c>
      <c r="P935" s="18" t="str">
        <f aca="false">IF(N935="","",IFERROR(INDEX($C$6:$C$105,MATCH(N935,$A$6:$A$105,0)),""))</f>
        <v/>
      </c>
      <c r="Q935" s="31"/>
      <c r="R935" s="31"/>
      <c r="S935" s="33" t="str">
        <f aca="false">IF(OR(Q935="",R935=""),"",Q935*R935)</f>
        <v/>
      </c>
      <c r="T935" s="19"/>
    </row>
    <row r="936" customFormat="false" ht="15" hidden="false" customHeight="false" outlineLevel="0" collapsed="false">
      <c r="K936" s="20"/>
      <c r="L936" s="19"/>
      <c r="M936" s="19"/>
      <c r="N936" s="37"/>
      <c r="O936" s="18" t="str">
        <f aca="false">IF(N936="","",IFERROR(INDEX($B$6:$B$105,MATCH(N936,$A$6:$A$105,0)),"Sai mã hàng"))</f>
        <v/>
      </c>
      <c r="P936" s="18" t="str">
        <f aca="false">IF(N936="","",IFERROR(INDEX($C$6:$C$105,MATCH(N936,$A$6:$A$105,0)),""))</f>
        <v/>
      </c>
      <c r="Q936" s="31"/>
      <c r="R936" s="31"/>
      <c r="S936" s="33" t="str">
        <f aca="false">IF(OR(Q936="",R936=""),"",Q936*R936)</f>
        <v/>
      </c>
      <c r="T936" s="19"/>
    </row>
    <row r="937" customFormat="false" ht="15" hidden="false" customHeight="false" outlineLevel="0" collapsed="false">
      <c r="K937" s="20"/>
      <c r="L937" s="19"/>
      <c r="M937" s="19"/>
      <c r="N937" s="37"/>
      <c r="O937" s="18" t="str">
        <f aca="false">IF(N937="","",IFERROR(INDEX($B$6:$B$105,MATCH(N937,$A$6:$A$105,0)),"Sai mã hàng"))</f>
        <v/>
      </c>
      <c r="P937" s="18" t="str">
        <f aca="false">IF(N937="","",IFERROR(INDEX($C$6:$C$105,MATCH(N937,$A$6:$A$105,0)),""))</f>
        <v/>
      </c>
      <c r="Q937" s="31"/>
      <c r="R937" s="31"/>
      <c r="S937" s="33" t="str">
        <f aca="false">IF(OR(Q937="",R937=""),"",Q937*R937)</f>
        <v/>
      </c>
      <c r="T937" s="19"/>
    </row>
    <row r="938" customFormat="false" ht="15" hidden="false" customHeight="false" outlineLevel="0" collapsed="false">
      <c r="K938" s="20"/>
      <c r="L938" s="19"/>
      <c r="M938" s="19"/>
      <c r="N938" s="37"/>
      <c r="O938" s="18" t="str">
        <f aca="false">IF(N938="","",IFERROR(INDEX($B$6:$B$105,MATCH(N938,$A$6:$A$105,0)),"Sai mã hàng"))</f>
        <v/>
      </c>
      <c r="P938" s="18" t="str">
        <f aca="false">IF(N938="","",IFERROR(INDEX($C$6:$C$105,MATCH(N938,$A$6:$A$105,0)),""))</f>
        <v/>
      </c>
      <c r="Q938" s="31"/>
      <c r="R938" s="31"/>
      <c r="S938" s="33" t="str">
        <f aca="false">IF(OR(Q938="",R938=""),"",Q938*R938)</f>
        <v/>
      </c>
      <c r="T938" s="19"/>
    </row>
    <row r="939" customFormat="false" ht="15" hidden="false" customHeight="false" outlineLevel="0" collapsed="false">
      <c r="K939" s="20"/>
      <c r="L939" s="19"/>
      <c r="M939" s="19"/>
      <c r="N939" s="37"/>
      <c r="O939" s="18" t="str">
        <f aca="false">IF(N939="","",IFERROR(INDEX($B$6:$B$105,MATCH(N939,$A$6:$A$105,0)),"Sai mã hàng"))</f>
        <v/>
      </c>
      <c r="P939" s="18" t="str">
        <f aca="false">IF(N939="","",IFERROR(INDEX($C$6:$C$105,MATCH(N939,$A$6:$A$105,0)),""))</f>
        <v/>
      </c>
      <c r="Q939" s="31"/>
      <c r="R939" s="31"/>
      <c r="S939" s="33" t="str">
        <f aca="false">IF(OR(Q939="",R939=""),"",Q939*R939)</f>
        <v/>
      </c>
      <c r="T939" s="19"/>
    </row>
    <row r="940" customFormat="false" ht="15" hidden="false" customHeight="false" outlineLevel="0" collapsed="false">
      <c r="K940" s="20"/>
      <c r="L940" s="19"/>
      <c r="M940" s="19"/>
      <c r="N940" s="37"/>
      <c r="O940" s="18" t="str">
        <f aca="false">IF(N940="","",IFERROR(INDEX($B$6:$B$105,MATCH(N940,$A$6:$A$105,0)),"Sai mã hàng"))</f>
        <v/>
      </c>
      <c r="P940" s="18" t="str">
        <f aca="false">IF(N940="","",IFERROR(INDEX($C$6:$C$105,MATCH(N940,$A$6:$A$105,0)),""))</f>
        <v/>
      </c>
      <c r="Q940" s="31"/>
      <c r="R940" s="31"/>
      <c r="S940" s="33" t="str">
        <f aca="false">IF(OR(Q940="",R940=""),"",Q940*R940)</f>
        <v/>
      </c>
      <c r="T940" s="19"/>
    </row>
    <row r="941" customFormat="false" ht="15" hidden="false" customHeight="false" outlineLevel="0" collapsed="false">
      <c r="K941" s="20"/>
      <c r="L941" s="19"/>
      <c r="M941" s="19"/>
      <c r="N941" s="37"/>
      <c r="O941" s="18" t="str">
        <f aca="false">IF(N941="","",IFERROR(INDEX($B$6:$B$105,MATCH(N941,$A$6:$A$105,0)),"Sai mã hàng"))</f>
        <v/>
      </c>
      <c r="P941" s="18" t="str">
        <f aca="false">IF(N941="","",IFERROR(INDEX($C$6:$C$105,MATCH(N941,$A$6:$A$105,0)),""))</f>
        <v/>
      </c>
      <c r="Q941" s="31"/>
      <c r="R941" s="31"/>
      <c r="S941" s="33" t="str">
        <f aca="false">IF(OR(Q941="",R941=""),"",Q941*R941)</f>
        <v/>
      </c>
      <c r="T941" s="19"/>
    </row>
    <row r="942" customFormat="false" ht="15" hidden="false" customHeight="false" outlineLevel="0" collapsed="false">
      <c r="K942" s="20"/>
      <c r="L942" s="19"/>
      <c r="M942" s="19"/>
      <c r="N942" s="37"/>
      <c r="O942" s="18" t="str">
        <f aca="false">IF(N942="","",IFERROR(INDEX($B$6:$B$105,MATCH(N942,$A$6:$A$105,0)),"Sai mã hàng"))</f>
        <v/>
      </c>
      <c r="P942" s="18" t="str">
        <f aca="false">IF(N942="","",IFERROR(INDEX($C$6:$C$105,MATCH(N942,$A$6:$A$105,0)),""))</f>
        <v/>
      </c>
      <c r="Q942" s="31"/>
      <c r="R942" s="31"/>
      <c r="S942" s="33" t="str">
        <f aca="false">IF(OR(Q942="",R942=""),"",Q942*R942)</f>
        <v/>
      </c>
      <c r="T942" s="19"/>
    </row>
    <row r="943" customFormat="false" ht="15" hidden="false" customHeight="false" outlineLevel="0" collapsed="false">
      <c r="K943" s="20"/>
      <c r="L943" s="19"/>
      <c r="M943" s="19"/>
      <c r="N943" s="37"/>
      <c r="O943" s="18" t="str">
        <f aca="false">IF(N943="","",IFERROR(INDEX($B$6:$B$105,MATCH(N943,$A$6:$A$105,0)),"Sai mã hàng"))</f>
        <v/>
      </c>
      <c r="P943" s="18" t="str">
        <f aca="false">IF(N943="","",IFERROR(INDEX($C$6:$C$105,MATCH(N943,$A$6:$A$105,0)),""))</f>
        <v/>
      </c>
      <c r="Q943" s="31"/>
      <c r="R943" s="31"/>
      <c r="S943" s="33" t="str">
        <f aca="false">IF(OR(Q943="",R943=""),"",Q943*R943)</f>
        <v/>
      </c>
      <c r="T943" s="19"/>
    </row>
    <row r="944" customFormat="false" ht="15" hidden="false" customHeight="false" outlineLevel="0" collapsed="false">
      <c r="K944" s="20"/>
      <c r="L944" s="19"/>
      <c r="M944" s="19"/>
      <c r="N944" s="37"/>
      <c r="O944" s="18" t="str">
        <f aca="false">IF(N944="","",IFERROR(INDEX($B$6:$B$105,MATCH(N944,$A$6:$A$105,0)),"Sai mã hàng"))</f>
        <v/>
      </c>
      <c r="P944" s="18" t="str">
        <f aca="false">IF(N944="","",IFERROR(INDEX($C$6:$C$105,MATCH(N944,$A$6:$A$105,0)),""))</f>
        <v/>
      </c>
      <c r="Q944" s="31"/>
      <c r="R944" s="31"/>
      <c r="S944" s="33" t="str">
        <f aca="false">IF(OR(Q944="",R944=""),"",Q944*R944)</f>
        <v/>
      </c>
      <c r="T944" s="19"/>
    </row>
    <row r="945" customFormat="false" ht="15" hidden="false" customHeight="false" outlineLevel="0" collapsed="false">
      <c r="K945" s="20"/>
      <c r="L945" s="19"/>
      <c r="M945" s="19"/>
      <c r="N945" s="37"/>
      <c r="O945" s="18" t="str">
        <f aca="false">IF(N945="","",IFERROR(INDEX($B$6:$B$105,MATCH(N945,$A$6:$A$105,0)),"Sai mã hàng"))</f>
        <v/>
      </c>
      <c r="P945" s="18" t="str">
        <f aca="false">IF(N945="","",IFERROR(INDEX($C$6:$C$105,MATCH(N945,$A$6:$A$105,0)),""))</f>
        <v/>
      </c>
      <c r="Q945" s="31"/>
      <c r="R945" s="31"/>
      <c r="S945" s="33" t="str">
        <f aca="false">IF(OR(Q945="",R945=""),"",Q945*R945)</f>
        <v/>
      </c>
      <c r="T945" s="19"/>
    </row>
    <row r="946" customFormat="false" ht="15" hidden="false" customHeight="false" outlineLevel="0" collapsed="false">
      <c r="K946" s="20"/>
      <c r="L946" s="19"/>
      <c r="M946" s="19"/>
      <c r="N946" s="37"/>
      <c r="O946" s="18" t="str">
        <f aca="false">IF(N946="","",IFERROR(INDEX($B$6:$B$105,MATCH(N946,$A$6:$A$105,0)),"Sai mã hàng"))</f>
        <v/>
      </c>
      <c r="P946" s="18" t="str">
        <f aca="false">IF(N946="","",IFERROR(INDEX($C$6:$C$105,MATCH(N946,$A$6:$A$105,0)),""))</f>
        <v/>
      </c>
      <c r="Q946" s="31"/>
      <c r="R946" s="31"/>
      <c r="S946" s="33" t="str">
        <f aca="false">IF(OR(Q946="",R946=""),"",Q946*R946)</f>
        <v/>
      </c>
      <c r="T946" s="19"/>
    </row>
    <row r="947" customFormat="false" ht="15" hidden="false" customHeight="false" outlineLevel="0" collapsed="false">
      <c r="K947" s="20"/>
      <c r="L947" s="19"/>
      <c r="M947" s="19"/>
      <c r="N947" s="37"/>
      <c r="O947" s="18" t="str">
        <f aca="false">IF(N947="","",IFERROR(INDEX($B$6:$B$105,MATCH(N947,$A$6:$A$105,0)),"Sai mã hàng"))</f>
        <v/>
      </c>
      <c r="P947" s="18" t="str">
        <f aca="false">IF(N947="","",IFERROR(INDEX($C$6:$C$105,MATCH(N947,$A$6:$A$105,0)),""))</f>
        <v/>
      </c>
      <c r="Q947" s="31"/>
      <c r="R947" s="31"/>
      <c r="S947" s="33" t="str">
        <f aca="false">IF(OR(Q947="",R947=""),"",Q947*R947)</f>
        <v/>
      </c>
      <c r="T947" s="19"/>
    </row>
    <row r="948" customFormat="false" ht="15" hidden="false" customHeight="false" outlineLevel="0" collapsed="false">
      <c r="K948" s="20"/>
      <c r="L948" s="19"/>
      <c r="M948" s="19"/>
      <c r="N948" s="37"/>
      <c r="O948" s="18" t="str">
        <f aca="false">IF(N948="","",IFERROR(INDEX($B$6:$B$105,MATCH(N948,$A$6:$A$105,0)),"Sai mã hàng"))</f>
        <v/>
      </c>
      <c r="P948" s="18" t="str">
        <f aca="false">IF(N948="","",IFERROR(INDEX($C$6:$C$105,MATCH(N948,$A$6:$A$105,0)),""))</f>
        <v/>
      </c>
      <c r="Q948" s="31"/>
      <c r="R948" s="31"/>
      <c r="S948" s="33" t="str">
        <f aca="false">IF(OR(Q948="",R948=""),"",Q948*R948)</f>
        <v/>
      </c>
      <c r="T948" s="19"/>
    </row>
    <row r="949" customFormat="false" ht="15" hidden="false" customHeight="false" outlineLevel="0" collapsed="false">
      <c r="K949" s="20"/>
      <c r="L949" s="19"/>
      <c r="M949" s="19"/>
      <c r="N949" s="37"/>
      <c r="O949" s="18" t="str">
        <f aca="false">IF(N949="","",IFERROR(INDEX($B$6:$B$105,MATCH(N949,$A$6:$A$105,0)),"Sai mã hàng"))</f>
        <v/>
      </c>
      <c r="P949" s="18" t="str">
        <f aca="false">IF(N949="","",IFERROR(INDEX($C$6:$C$105,MATCH(N949,$A$6:$A$105,0)),""))</f>
        <v/>
      </c>
      <c r="Q949" s="31"/>
      <c r="R949" s="31"/>
      <c r="S949" s="33" t="str">
        <f aca="false">IF(OR(Q949="",R949=""),"",Q949*R949)</f>
        <v/>
      </c>
      <c r="T949" s="19"/>
    </row>
    <row r="950" customFormat="false" ht="15" hidden="false" customHeight="false" outlineLevel="0" collapsed="false">
      <c r="K950" s="20"/>
      <c r="L950" s="19"/>
      <c r="M950" s="19"/>
      <c r="N950" s="37"/>
      <c r="O950" s="18" t="str">
        <f aca="false">IF(N950="","",IFERROR(INDEX($B$6:$B$105,MATCH(N950,$A$6:$A$105,0)),"Sai mã hàng"))</f>
        <v/>
      </c>
      <c r="P950" s="18" t="str">
        <f aca="false">IF(N950="","",IFERROR(INDEX($C$6:$C$105,MATCH(N950,$A$6:$A$105,0)),""))</f>
        <v/>
      </c>
      <c r="Q950" s="31"/>
      <c r="R950" s="31"/>
      <c r="S950" s="33" t="str">
        <f aca="false">IF(OR(Q950="",R950=""),"",Q950*R950)</f>
        <v/>
      </c>
      <c r="T950" s="19"/>
    </row>
    <row r="951" customFormat="false" ht="15" hidden="false" customHeight="false" outlineLevel="0" collapsed="false">
      <c r="K951" s="20"/>
      <c r="L951" s="19"/>
      <c r="M951" s="19"/>
      <c r="N951" s="37"/>
      <c r="O951" s="18" t="str">
        <f aca="false">IF(N951="","",IFERROR(INDEX($B$6:$B$105,MATCH(N951,$A$6:$A$105,0)),"Sai mã hàng"))</f>
        <v/>
      </c>
      <c r="P951" s="18" t="str">
        <f aca="false">IF(N951="","",IFERROR(INDEX($C$6:$C$105,MATCH(N951,$A$6:$A$105,0)),""))</f>
        <v/>
      </c>
      <c r="Q951" s="31"/>
      <c r="R951" s="31"/>
      <c r="S951" s="33" t="str">
        <f aca="false">IF(OR(Q951="",R951=""),"",Q951*R951)</f>
        <v/>
      </c>
      <c r="T951" s="19"/>
    </row>
    <row r="952" customFormat="false" ht="15" hidden="false" customHeight="false" outlineLevel="0" collapsed="false">
      <c r="K952" s="20"/>
      <c r="L952" s="19"/>
      <c r="M952" s="19"/>
      <c r="N952" s="37"/>
      <c r="O952" s="18" t="str">
        <f aca="false">IF(N952="","",IFERROR(INDEX($B$6:$B$105,MATCH(N952,$A$6:$A$105,0)),"Sai mã hàng"))</f>
        <v/>
      </c>
      <c r="P952" s="18" t="str">
        <f aca="false">IF(N952="","",IFERROR(INDEX($C$6:$C$105,MATCH(N952,$A$6:$A$105,0)),""))</f>
        <v/>
      </c>
      <c r="Q952" s="31"/>
      <c r="R952" s="31"/>
      <c r="S952" s="33" t="str">
        <f aca="false">IF(OR(Q952="",R952=""),"",Q952*R952)</f>
        <v/>
      </c>
      <c r="T952" s="19"/>
    </row>
    <row r="953" customFormat="false" ht="15" hidden="false" customHeight="false" outlineLevel="0" collapsed="false">
      <c r="K953" s="20"/>
      <c r="L953" s="19"/>
      <c r="M953" s="19"/>
      <c r="N953" s="37"/>
      <c r="O953" s="18" t="str">
        <f aca="false">IF(N953="","",IFERROR(INDEX($B$6:$B$105,MATCH(N953,$A$6:$A$105,0)),"Sai mã hàng"))</f>
        <v/>
      </c>
      <c r="P953" s="18" t="str">
        <f aca="false">IF(N953="","",IFERROR(INDEX($C$6:$C$105,MATCH(N953,$A$6:$A$105,0)),""))</f>
        <v/>
      </c>
      <c r="Q953" s="31"/>
      <c r="R953" s="31"/>
      <c r="S953" s="33" t="str">
        <f aca="false">IF(OR(Q953="",R953=""),"",Q953*R953)</f>
        <v/>
      </c>
      <c r="T953" s="19"/>
    </row>
    <row r="954" customFormat="false" ht="15" hidden="false" customHeight="false" outlineLevel="0" collapsed="false">
      <c r="K954" s="20"/>
      <c r="L954" s="19"/>
      <c r="M954" s="19"/>
      <c r="N954" s="37"/>
      <c r="O954" s="18" t="str">
        <f aca="false">IF(N954="","",IFERROR(INDEX($B$6:$B$105,MATCH(N954,$A$6:$A$105,0)),"Sai mã hàng"))</f>
        <v/>
      </c>
      <c r="P954" s="18" t="str">
        <f aca="false">IF(N954="","",IFERROR(INDEX($C$6:$C$105,MATCH(N954,$A$6:$A$105,0)),""))</f>
        <v/>
      </c>
      <c r="Q954" s="31"/>
      <c r="R954" s="31"/>
      <c r="S954" s="33" t="str">
        <f aca="false">IF(OR(Q954="",R954=""),"",Q954*R954)</f>
        <v/>
      </c>
      <c r="T954" s="19"/>
    </row>
    <row r="955" customFormat="false" ht="15" hidden="false" customHeight="false" outlineLevel="0" collapsed="false">
      <c r="K955" s="20"/>
      <c r="L955" s="19"/>
      <c r="M955" s="19"/>
      <c r="N955" s="37"/>
      <c r="O955" s="18" t="str">
        <f aca="false">IF(N955="","",IFERROR(INDEX($B$6:$B$105,MATCH(N955,$A$6:$A$105,0)),"Sai mã hàng"))</f>
        <v/>
      </c>
      <c r="P955" s="18" t="str">
        <f aca="false">IF(N955="","",IFERROR(INDEX($C$6:$C$105,MATCH(N955,$A$6:$A$105,0)),""))</f>
        <v/>
      </c>
      <c r="Q955" s="31"/>
      <c r="R955" s="31"/>
      <c r="S955" s="33" t="str">
        <f aca="false">IF(OR(Q955="",R955=""),"",Q955*R955)</f>
        <v/>
      </c>
      <c r="T955" s="19"/>
    </row>
    <row r="956" customFormat="false" ht="15" hidden="false" customHeight="false" outlineLevel="0" collapsed="false">
      <c r="K956" s="20"/>
      <c r="L956" s="19"/>
      <c r="M956" s="19"/>
      <c r="N956" s="37"/>
      <c r="O956" s="18" t="str">
        <f aca="false">IF(N956="","",IFERROR(INDEX($B$6:$B$105,MATCH(N956,$A$6:$A$105,0)),"Sai mã hàng"))</f>
        <v/>
      </c>
      <c r="P956" s="18" t="str">
        <f aca="false">IF(N956="","",IFERROR(INDEX($C$6:$C$105,MATCH(N956,$A$6:$A$105,0)),""))</f>
        <v/>
      </c>
      <c r="Q956" s="31"/>
      <c r="R956" s="31"/>
      <c r="S956" s="33" t="str">
        <f aca="false">IF(OR(Q956="",R956=""),"",Q956*R956)</f>
        <v/>
      </c>
      <c r="T956" s="19"/>
    </row>
    <row r="957" customFormat="false" ht="15" hidden="false" customHeight="false" outlineLevel="0" collapsed="false">
      <c r="K957" s="20"/>
      <c r="L957" s="19"/>
      <c r="M957" s="19"/>
      <c r="N957" s="37"/>
      <c r="O957" s="18" t="str">
        <f aca="false">IF(N957="","",IFERROR(INDEX($B$6:$B$105,MATCH(N957,$A$6:$A$105,0)),"Sai mã hàng"))</f>
        <v/>
      </c>
      <c r="P957" s="18" t="str">
        <f aca="false">IF(N957="","",IFERROR(INDEX($C$6:$C$105,MATCH(N957,$A$6:$A$105,0)),""))</f>
        <v/>
      </c>
      <c r="Q957" s="31"/>
      <c r="R957" s="31"/>
      <c r="S957" s="33" t="str">
        <f aca="false">IF(OR(Q957="",R957=""),"",Q957*R957)</f>
        <v/>
      </c>
      <c r="T957" s="19"/>
    </row>
    <row r="958" customFormat="false" ht="15" hidden="false" customHeight="false" outlineLevel="0" collapsed="false">
      <c r="K958" s="20"/>
      <c r="L958" s="19"/>
      <c r="M958" s="19"/>
      <c r="N958" s="37"/>
      <c r="O958" s="18" t="str">
        <f aca="false">IF(N958="","",IFERROR(INDEX($B$6:$B$105,MATCH(N958,$A$6:$A$105,0)),"Sai mã hàng"))</f>
        <v/>
      </c>
      <c r="P958" s="18" t="str">
        <f aca="false">IF(N958="","",IFERROR(INDEX($C$6:$C$105,MATCH(N958,$A$6:$A$105,0)),""))</f>
        <v/>
      </c>
      <c r="Q958" s="31"/>
      <c r="R958" s="31"/>
      <c r="S958" s="33" t="str">
        <f aca="false">IF(OR(Q958="",R958=""),"",Q958*R958)</f>
        <v/>
      </c>
      <c r="T958" s="19"/>
    </row>
    <row r="959" customFormat="false" ht="15" hidden="false" customHeight="false" outlineLevel="0" collapsed="false">
      <c r="K959" s="20"/>
      <c r="L959" s="19"/>
      <c r="M959" s="19"/>
      <c r="N959" s="37"/>
      <c r="O959" s="18" t="str">
        <f aca="false">IF(N959="","",IFERROR(INDEX($B$6:$B$105,MATCH(N959,$A$6:$A$105,0)),"Sai mã hàng"))</f>
        <v/>
      </c>
      <c r="P959" s="18" t="str">
        <f aca="false">IF(N959="","",IFERROR(INDEX($C$6:$C$105,MATCH(N959,$A$6:$A$105,0)),""))</f>
        <v/>
      </c>
      <c r="Q959" s="31"/>
      <c r="R959" s="31"/>
      <c r="S959" s="33" t="str">
        <f aca="false">IF(OR(Q959="",R959=""),"",Q959*R959)</f>
        <v/>
      </c>
      <c r="T959" s="19"/>
    </row>
    <row r="960" customFormat="false" ht="15" hidden="false" customHeight="false" outlineLevel="0" collapsed="false">
      <c r="K960" s="20"/>
      <c r="L960" s="19"/>
      <c r="M960" s="19"/>
      <c r="N960" s="37"/>
      <c r="O960" s="18" t="str">
        <f aca="false">IF(N960="","",IFERROR(INDEX($B$6:$B$105,MATCH(N960,$A$6:$A$105,0)),"Sai mã hàng"))</f>
        <v/>
      </c>
      <c r="P960" s="18" t="str">
        <f aca="false">IF(N960="","",IFERROR(INDEX($C$6:$C$105,MATCH(N960,$A$6:$A$105,0)),""))</f>
        <v/>
      </c>
      <c r="Q960" s="31"/>
      <c r="R960" s="31"/>
      <c r="S960" s="33" t="str">
        <f aca="false">IF(OR(Q960="",R960=""),"",Q960*R960)</f>
        <v/>
      </c>
      <c r="T960" s="19"/>
    </row>
    <row r="961" customFormat="false" ht="15" hidden="false" customHeight="false" outlineLevel="0" collapsed="false">
      <c r="K961" s="20"/>
      <c r="L961" s="19"/>
      <c r="M961" s="19"/>
      <c r="N961" s="37"/>
      <c r="O961" s="18" t="str">
        <f aca="false">IF(N961="","",IFERROR(INDEX($B$6:$B$105,MATCH(N961,$A$6:$A$105,0)),"Sai mã hàng"))</f>
        <v/>
      </c>
      <c r="P961" s="18" t="str">
        <f aca="false">IF(N961="","",IFERROR(INDEX($C$6:$C$105,MATCH(N961,$A$6:$A$105,0)),""))</f>
        <v/>
      </c>
      <c r="Q961" s="31"/>
      <c r="R961" s="31"/>
      <c r="S961" s="33" t="str">
        <f aca="false">IF(OR(Q961="",R961=""),"",Q961*R961)</f>
        <v/>
      </c>
      <c r="T961" s="19"/>
    </row>
    <row r="962" customFormat="false" ht="15" hidden="false" customHeight="false" outlineLevel="0" collapsed="false">
      <c r="K962" s="20"/>
      <c r="L962" s="19"/>
      <c r="M962" s="19"/>
      <c r="N962" s="37"/>
      <c r="O962" s="18" t="str">
        <f aca="false">IF(N962="","",IFERROR(INDEX($B$6:$B$105,MATCH(N962,$A$6:$A$105,0)),"Sai mã hàng"))</f>
        <v/>
      </c>
      <c r="P962" s="18" t="str">
        <f aca="false">IF(N962="","",IFERROR(INDEX($C$6:$C$105,MATCH(N962,$A$6:$A$105,0)),""))</f>
        <v/>
      </c>
      <c r="Q962" s="31"/>
      <c r="R962" s="31"/>
      <c r="S962" s="33" t="str">
        <f aca="false">IF(OR(Q962="",R962=""),"",Q962*R962)</f>
        <v/>
      </c>
      <c r="T962" s="19"/>
    </row>
    <row r="963" customFormat="false" ht="15" hidden="false" customHeight="false" outlineLevel="0" collapsed="false">
      <c r="K963" s="20"/>
      <c r="L963" s="19"/>
      <c r="M963" s="19"/>
      <c r="N963" s="37"/>
      <c r="O963" s="18" t="str">
        <f aca="false">IF(N963="","",IFERROR(INDEX($B$6:$B$105,MATCH(N963,$A$6:$A$105,0)),"Sai mã hàng"))</f>
        <v/>
      </c>
      <c r="P963" s="18" t="str">
        <f aca="false">IF(N963="","",IFERROR(INDEX($C$6:$C$105,MATCH(N963,$A$6:$A$105,0)),""))</f>
        <v/>
      </c>
      <c r="Q963" s="31"/>
      <c r="R963" s="31"/>
      <c r="S963" s="33" t="str">
        <f aca="false">IF(OR(Q963="",R963=""),"",Q963*R963)</f>
        <v/>
      </c>
      <c r="T963" s="19"/>
    </row>
    <row r="964" customFormat="false" ht="15" hidden="false" customHeight="false" outlineLevel="0" collapsed="false">
      <c r="K964" s="20"/>
      <c r="L964" s="19"/>
      <c r="M964" s="19"/>
      <c r="N964" s="37"/>
      <c r="O964" s="18" t="str">
        <f aca="false">IF(N964="","",IFERROR(INDEX($B$6:$B$105,MATCH(N964,$A$6:$A$105,0)),"Sai mã hàng"))</f>
        <v/>
      </c>
      <c r="P964" s="18" t="str">
        <f aca="false">IF(N964="","",IFERROR(INDEX($C$6:$C$105,MATCH(N964,$A$6:$A$105,0)),""))</f>
        <v/>
      </c>
      <c r="Q964" s="31"/>
      <c r="R964" s="31"/>
      <c r="S964" s="33" t="str">
        <f aca="false">IF(OR(Q964="",R964=""),"",Q964*R964)</f>
        <v/>
      </c>
      <c r="T964" s="19"/>
    </row>
    <row r="965" customFormat="false" ht="15" hidden="false" customHeight="false" outlineLevel="0" collapsed="false">
      <c r="K965" s="20"/>
      <c r="L965" s="19"/>
      <c r="M965" s="19"/>
      <c r="N965" s="37"/>
      <c r="O965" s="18" t="str">
        <f aca="false">IF(N965="","",IFERROR(INDEX($B$6:$B$105,MATCH(N965,$A$6:$A$105,0)),"Sai mã hàng"))</f>
        <v/>
      </c>
      <c r="P965" s="18" t="str">
        <f aca="false">IF(N965="","",IFERROR(INDEX($C$6:$C$105,MATCH(N965,$A$6:$A$105,0)),""))</f>
        <v/>
      </c>
      <c r="Q965" s="31"/>
      <c r="R965" s="31"/>
      <c r="S965" s="33" t="str">
        <f aca="false">IF(OR(Q965="",R965=""),"",Q965*R965)</f>
        <v/>
      </c>
      <c r="T965" s="19"/>
    </row>
    <row r="966" customFormat="false" ht="15" hidden="false" customHeight="false" outlineLevel="0" collapsed="false">
      <c r="K966" s="20"/>
      <c r="L966" s="19"/>
      <c r="M966" s="19"/>
      <c r="N966" s="37"/>
      <c r="O966" s="18" t="str">
        <f aca="false">IF(N966="","",IFERROR(INDEX($B$6:$B$105,MATCH(N966,$A$6:$A$105,0)),"Sai mã hàng"))</f>
        <v/>
      </c>
      <c r="P966" s="18" t="str">
        <f aca="false">IF(N966="","",IFERROR(INDEX($C$6:$C$105,MATCH(N966,$A$6:$A$105,0)),""))</f>
        <v/>
      </c>
      <c r="Q966" s="31"/>
      <c r="R966" s="31"/>
      <c r="S966" s="33" t="str">
        <f aca="false">IF(OR(Q966="",R966=""),"",Q966*R966)</f>
        <v/>
      </c>
      <c r="T966" s="19"/>
    </row>
    <row r="967" customFormat="false" ht="15" hidden="false" customHeight="false" outlineLevel="0" collapsed="false">
      <c r="K967" s="20"/>
      <c r="L967" s="19"/>
      <c r="M967" s="19"/>
      <c r="N967" s="37"/>
      <c r="O967" s="18" t="str">
        <f aca="false">IF(N967="","",IFERROR(INDEX($B$6:$B$105,MATCH(N967,$A$6:$A$105,0)),"Sai mã hàng"))</f>
        <v/>
      </c>
      <c r="P967" s="18" t="str">
        <f aca="false">IF(N967="","",IFERROR(INDEX($C$6:$C$105,MATCH(N967,$A$6:$A$105,0)),""))</f>
        <v/>
      </c>
      <c r="Q967" s="31"/>
      <c r="R967" s="31"/>
      <c r="S967" s="33" t="str">
        <f aca="false">IF(OR(Q967="",R967=""),"",Q967*R967)</f>
        <v/>
      </c>
      <c r="T967" s="19"/>
    </row>
    <row r="968" customFormat="false" ht="15" hidden="false" customHeight="false" outlineLevel="0" collapsed="false">
      <c r="K968" s="20"/>
      <c r="L968" s="19"/>
      <c r="M968" s="19"/>
      <c r="N968" s="37"/>
      <c r="O968" s="18" t="str">
        <f aca="false">IF(N968="","",IFERROR(INDEX($B$6:$B$105,MATCH(N968,$A$6:$A$105,0)),"Sai mã hàng"))</f>
        <v/>
      </c>
      <c r="P968" s="18" t="str">
        <f aca="false">IF(N968="","",IFERROR(INDEX($C$6:$C$105,MATCH(N968,$A$6:$A$105,0)),""))</f>
        <v/>
      </c>
      <c r="Q968" s="31"/>
      <c r="R968" s="31"/>
      <c r="S968" s="33" t="str">
        <f aca="false">IF(OR(Q968="",R968=""),"",Q968*R968)</f>
        <v/>
      </c>
      <c r="T968" s="19"/>
    </row>
    <row r="969" customFormat="false" ht="15" hidden="false" customHeight="false" outlineLevel="0" collapsed="false">
      <c r="K969" s="20"/>
      <c r="L969" s="19"/>
      <c r="M969" s="19"/>
      <c r="N969" s="37"/>
      <c r="O969" s="18" t="str">
        <f aca="false">IF(N969="","",IFERROR(INDEX($B$6:$B$105,MATCH(N969,$A$6:$A$105,0)),"Sai mã hàng"))</f>
        <v/>
      </c>
      <c r="P969" s="18" t="str">
        <f aca="false">IF(N969="","",IFERROR(INDEX($C$6:$C$105,MATCH(N969,$A$6:$A$105,0)),""))</f>
        <v/>
      </c>
      <c r="Q969" s="31"/>
      <c r="R969" s="31"/>
      <c r="S969" s="33" t="str">
        <f aca="false">IF(OR(Q969="",R969=""),"",Q969*R969)</f>
        <v/>
      </c>
      <c r="T969" s="19"/>
    </row>
    <row r="970" customFormat="false" ht="15" hidden="false" customHeight="false" outlineLevel="0" collapsed="false">
      <c r="K970" s="20"/>
      <c r="L970" s="19"/>
      <c r="M970" s="19"/>
      <c r="N970" s="37"/>
      <c r="O970" s="18" t="str">
        <f aca="false">IF(N970="","",IFERROR(INDEX($B$6:$B$105,MATCH(N970,$A$6:$A$105,0)),"Sai mã hàng"))</f>
        <v/>
      </c>
      <c r="P970" s="18" t="str">
        <f aca="false">IF(N970="","",IFERROR(INDEX($C$6:$C$105,MATCH(N970,$A$6:$A$105,0)),""))</f>
        <v/>
      </c>
      <c r="Q970" s="31"/>
      <c r="R970" s="31"/>
      <c r="S970" s="33" t="str">
        <f aca="false">IF(OR(Q970="",R970=""),"",Q970*R970)</f>
        <v/>
      </c>
      <c r="T970" s="19"/>
    </row>
    <row r="971" customFormat="false" ht="15" hidden="false" customHeight="false" outlineLevel="0" collapsed="false">
      <c r="K971" s="20"/>
      <c r="L971" s="19"/>
      <c r="M971" s="19"/>
      <c r="N971" s="37"/>
      <c r="O971" s="18" t="str">
        <f aca="false">IF(N971="","",IFERROR(INDEX($B$6:$B$105,MATCH(N971,$A$6:$A$105,0)),"Sai mã hàng"))</f>
        <v/>
      </c>
      <c r="P971" s="18" t="str">
        <f aca="false">IF(N971="","",IFERROR(INDEX($C$6:$C$105,MATCH(N971,$A$6:$A$105,0)),""))</f>
        <v/>
      </c>
      <c r="Q971" s="31"/>
      <c r="R971" s="31"/>
      <c r="S971" s="33" t="str">
        <f aca="false">IF(OR(Q971="",R971=""),"",Q971*R971)</f>
        <v/>
      </c>
      <c r="T971" s="19"/>
    </row>
    <row r="972" customFormat="false" ht="15" hidden="false" customHeight="false" outlineLevel="0" collapsed="false">
      <c r="K972" s="20"/>
      <c r="L972" s="19"/>
      <c r="M972" s="19"/>
      <c r="N972" s="37"/>
      <c r="O972" s="18" t="str">
        <f aca="false">IF(N972="","",IFERROR(INDEX($B$6:$B$105,MATCH(N972,$A$6:$A$105,0)),"Sai mã hàng"))</f>
        <v/>
      </c>
      <c r="P972" s="18" t="str">
        <f aca="false">IF(N972="","",IFERROR(INDEX($C$6:$C$105,MATCH(N972,$A$6:$A$105,0)),""))</f>
        <v/>
      </c>
      <c r="Q972" s="31"/>
      <c r="R972" s="31"/>
      <c r="S972" s="33" t="str">
        <f aca="false">IF(OR(Q972="",R972=""),"",Q972*R972)</f>
        <v/>
      </c>
      <c r="T972" s="19"/>
    </row>
    <row r="973" customFormat="false" ht="15" hidden="false" customHeight="false" outlineLevel="0" collapsed="false">
      <c r="K973" s="20"/>
      <c r="L973" s="19"/>
      <c r="M973" s="19"/>
      <c r="N973" s="37"/>
      <c r="O973" s="18" t="str">
        <f aca="false">IF(N973="","",IFERROR(INDEX($B$6:$B$105,MATCH(N973,$A$6:$A$105,0)),"Sai mã hàng"))</f>
        <v/>
      </c>
      <c r="P973" s="18" t="str">
        <f aca="false">IF(N973="","",IFERROR(INDEX($C$6:$C$105,MATCH(N973,$A$6:$A$105,0)),""))</f>
        <v/>
      </c>
      <c r="Q973" s="31"/>
      <c r="R973" s="31"/>
      <c r="S973" s="33" t="str">
        <f aca="false">IF(OR(Q973="",R973=""),"",Q973*R973)</f>
        <v/>
      </c>
      <c r="T973" s="19"/>
    </row>
    <row r="974" customFormat="false" ht="15" hidden="false" customHeight="false" outlineLevel="0" collapsed="false">
      <c r="K974" s="20"/>
      <c r="L974" s="19"/>
      <c r="M974" s="19"/>
      <c r="N974" s="37"/>
      <c r="O974" s="18" t="str">
        <f aca="false">IF(N974="","",IFERROR(INDEX($B$6:$B$105,MATCH(N974,$A$6:$A$105,0)),"Sai mã hàng"))</f>
        <v/>
      </c>
      <c r="P974" s="18" t="str">
        <f aca="false">IF(N974="","",IFERROR(INDEX($C$6:$C$105,MATCH(N974,$A$6:$A$105,0)),""))</f>
        <v/>
      </c>
      <c r="Q974" s="31"/>
      <c r="R974" s="31"/>
      <c r="S974" s="33" t="str">
        <f aca="false">IF(OR(Q974="",R974=""),"",Q974*R974)</f>
        <v/>
      </c>
      <c r="T974" s="19"/>
    </row>
    <row r="975" customFormat="false" ht="15" hidden="false" customHeight="false" outlineLevel="0" collapsed="false">
      <c r="K975" s="20"/>
      <c r="L975" s="19"/>
      <c r="M975" s="19"/>
      <c r="N975" s="37"/>
      <c r="O975" s="18" t="str">
        <f aca="false">IF(N975="","",IFERROR(INDEX($B$6:$B$105,MATCH(N975,$A$6:$A$105,0)),"Sai mã hàng"))</f>
        <v/>
      </c>
      <c r="P975" s="18" t="str">
        <f aca="false">IF(N975="","",IFERROR(INDEX($C$6:$C$105,MATCH(N975,$A$6:$A$105,0)),""))</f>
        <v/>
      </c>
      <c r="Q975" s="31"/>
      <c r="R975" s="31"/>
      <c r="S975" s="33" t="str">
        <f aca="false">IF(OR(Q975="",R975=""),"",Q975*R975)</f>
        <v/>
      </c>
      <c r="T975" s="19"/>
    </row>
    <row r="976" customFormat="false" ht="15" hidden="false" customHeight="false" outlineLevel="0" collapsed="false">
      <c r="K976" s="20"/>
      <c r="L976" s="19"/>
      <c r="M976" s="19"/>
      <c r="N976" s="37"/>
      <c r="O976" s="18" t="str">
        <f aca="false">IF(N976="","",IFERROR(INDEX($B$6:$B$105,MATCH(N976,$A$6:$A$105,0)),"Sai mã hàng"))</f>
        <v/>
      </c>
      <c r="P976" s="18" t="str">
        <f aca="false">IF(N976="","",IFERROR(INDEX($C$6:$C$105,MATCH(N976,$A$6:$A$105,0)),""))</f>
        <v/>
      </c>
      <c r="Q976" s="31"/>
      <c r="R976" s="31"/>
      <c r="S976" s="33" t="str">
        <f aca="false">IF(OR(Q976="",R976=""),"",Q976*R976)</f>
        <v/>
      </c>
      <c r="T976" s="19"/>
    </row>
    <row r="977" customFormat="false" ht="15" hidden="false" customHeight="false" outlineLevel="0" collapsed="false">
      <c r="K977" s="20"/>
      <c r="L977" s="19"/>
      <c r="M977" s="19"/>
      <c r="N977" s="37"/>
      <c r="O977" s="18" t="str">
        <f aca="false">IF(N977="","",IFERROR(INDEX($B$6:$B$105,MATCH(N977,$A$6:$A$105,0)),"Sai mã hàng"))</f>
        <v/>
      </c>
      <c r="P977" s="18" t="str">
        <f aca="false">IF(N977="","",IFERROR(INDEX($C$6:$C$105,MATCH(N977,$A$6:$A$105,0)),""))</f>
        <v/>
      </c>
      <c r="Q977" s="31"/>
      <c r="R977" s="31"/>
      <c r="S977" s="33" t="str">
        <f aca="false">IF(OR(Q977="",R977=""),"",Q977*R977)</f>
        <v/>
      </c>
      <c r="T977" s="19"/>
    </row>
    <row r="978" customFormat="false" ht="15" hidden="false" customHeight="false" outlineLevel="0" collapsed="false">
      <c r="K978" s="20"/>
      <c r="L978" s="19"/>
      <c r="M978" s="19"/>
      <c r="N978" s="37"/>
      <c r="O978" s="18" t="str">
        <f aca="false">IF(N978="","",IFERROR(INDEX($B$6:$B$105,MATCH(N978,$A$6:$A$105,0)),"Sai mã hàng"))</f>
        <v/>
      </c>
      <c r="P978" s="18" t="str">
        <f aca="false">IF(N978="","",IFERROR(INDEX($C$6:$C$105,MATCH(N978,$A$6:$A$105,0)),""))</f>
        <v/>
      </c>
      <c r="Q978" s="31"/>
      <c r="R978" s="31"/>
      <c r="S978" s="33" t="str">
        <f aca="false">IF(OR(Q978="",R978=""),"",Q978*R978)</f>
        <v/>
      </c>
      <c r="T978" s="19"/>
    </row>
    <row r="979" customFormat="false" ht="15" hidden="false" customHeight="false" outlineLevel="0" collapsed="false">
      <c r="K979" s="20"/>
      <c r="L979" s="19"/>
      <c r="M979" s="19"/>
      <c r="N979" s="37"/>
      <c r="O979" s="18" t="str">
        <f aca="false">IF(N979="","",IFERROR(INDEX($B$6:$B$105,MATCH(N979,$A$6:$A$105,0)),"Sai mã hàng"))</f>
        <v/>
      </c>
      <c r="P979" s="18" t="str">
        <f aca="false">IF(N979="","",IFERROR(INDEX($C$6:$C$105,MATCH(N979,$A$6:$A$105,0)),""))</f>
        <v/>
      </c>
      <c r="Q979" s="31"/>
      <c r="R979" s="31"/>
      <c r="S979" s="33" t="str">
        <f aca="false">IF(OR(Q979="",R979=""),"",Q979*R979)</f>
        <v/>
      </c>
      <c r="T979" s="19"/>
    </row>
    <row r="980" customFormat="false" ht="15" hidden="false" customHeight="false" outlineLevel="0" collapsed="false">
      <c r="K980" s="20"/>
      <c r="L980" s="19"/>
      <c r="M980" s="19"/>
      <c r="N980" s="37"/>
      <c r="O980" s="18" t="str">
        <f aca="false">IF(N980="","",IFERROR(INDEX($B$6:$B$105,MATCH(N980,$A$6:$A$105,0)),"Sai mã hàng"))</f>
        <v/>
      </c>
      <c r="P980" s="18" t="str">
        <f aca="false">IF(N980="","",IFERROR(INDEX($C$6:$C$105,MATCH(N980,$A$6:$A$105,0)),""))</f>
        <v/>
      </c>
      <c r="Q980" s="31"/>
      <c r="R980" s="31"/>
      <c r="S980" s="33" t="str">
        <f aca="false">IF(OR(Q980="",R980=""),"",Q980*R980)</f>
        <v/>
      </c>
      <c r="T980" s="19"/>
    </row>
    <row r="981" customFormat="false" ht="15" hidden="false" customHeight="false" outlineLevel="0" collapsed="false">
      <c r="K981" s="20"/>
      <c r="L981" s="19"/>
      <c r="M981" s="19"/>
      <c r="N981" s="37"/>
      <c r="O981" s="18" t="str">
        <f aca="false">IF(N981="","",IFERROR(INDEX($B$6:$B$105,MATCH(N981,$A$6:$A$105,0)),"Sai mã hàng"))</f>
        <v/>
      </c>
      <c r="P981" s="18" t="str">
        <f aca="false">IF(N981="","",IFERROR(INDEX($C$6:$C$105,MATCH(N981,$A$6:$A$105,0)),""))</f>
        <v/>
      </c>
      <c r="Q981" s="31"/>
      <c r="R981" s="31"/>
      <c r="S981" s="33" t="str">
        <f aca="false">IF(OR(Q981="",R981=""),"",Q981*R981)</f>
        <v/>
      </c>
      <c r="T981" s="19"/>
    </row>
    <row r="982" customFormat="false" ht="15" hidden="false" customHeight="false" outlineLevel="0" collapsed="false">
      <c r="K982" s="20"/>
      <c r="L982" s="19"/>
      <c r="M982" s="19"/>
      <c r="N982" s="37"/>
      <c r="O982" s="18" t="str">
        <f aca="false">IF(N982="","",IFERROR(INDEX($B$6:$B$105,MATCH(N982,$A$6:$A$105,0)),"Sai mã hàng"))</f>
        <v/>
      </c>
      <c r="P982" s="18" t="str">
        <f aca="false">IF(N982="","",IFERROR(INDEX($C$6:$C$105,MATCH(N982,$A$6:$A$105,0)),""))</f>
        <v/>
      </c>
      <c r="Q982" s="31"/>
      <c r="R982" s="31"/>
      <c r="S982" s="33" t="str">
        <f aca="false">IF(OR(Q982="",R982=""),"",Q982*R982)</f>
        <v/>
      </c>
      <c r="T982" s="19"/>
    </row>
    <row r="983" customFormat="false" ht="15" hidden="false" customHeight="false" outlineLevel="0" collapsed="false">
      <c r="K983" s="20"/>
      <c r="L983" s="19"/>
      <c r="M983" s="19"/>
      <c r="N983" s="37"/>
      <c r="O983" s="18" t="str">
        <f aca="false">IF(N983="","",IFERROR(INDEX($B$6:$B$105,MATCH(N983,$A$6:$A$105,0)),"Sai mã hàng"))</f>
        <v/>
      </c>
      <c r="P983" s="18" t="str">
        <f aca="false">IF(N983="","",IFERROR(INDEX($C$6:$C$105,MATCH(N983,$A$6:$A$105,0)),""))</f>
        <v/>
      </c>
      <c r="Q983" s="31"/>
      <c r="R983" s="31"/>
      <c r="S983" s="33" t="str">
        <f aca="false">IF(OR(Q983="",R983=""),"",Q983*R983)</f>
        <v/>
      </c>
      <c r="T983" s="19"/>
    </row>
    <row r="984" customFormat="false" ht="15" hidden="false" customHeight="false" outlineLevel="0" collapsed="false">
      <c r="K984" s="20"/>
      <c r="L984" s="19"/>
      <c r="M984" s="19"/>
      <c r="N984" s="37"/>
      <c r="O984" s="18" t="str">
        <f aca="false">IF(N984="","",IFERROR(INDEX($B$6:$B$105,MATCH(N984,$A$6:$A$105,0)),"Sai mã hàng"))</f>
        <v/>
      </c>
      <c r="P984" s="18" t="str">
        <f aca="false">IF(N984="","",IFERROR(INDEX($C$6:$C$105,MATCH(N984,$A$6:$A$105,0)),""))</f>
        <v/>
      </c>
      <c r="Q984" s="31"/>
      <c r="R984" s="31"/>
      <c r="S984" s="33" t="str">
        <f aca="false">IF(OR(Q984="",R984=""),"",Q984*R984)</f>
        <v/>
      </c>
      <c r="T984" s="19"/>
    </row>
    <row r="985" customFormat="false" ht="15" hidden="false" customHeight="false" outlineLevel="0" collapsed="false">
      <c r="K985" s="20"/>
      <c r="L985" s="19"/>
      <c r="M985" s="19"/>
      <c r="N985" s="37"/>
      <c r="O985" s="18" t="str">
        <f aca="false">IF(N985="","",IFERROR(INDEX($B$6:$B$105,MATCH(N985,$A$6:$A$105,0)),"Sai mã hàng"))</f>
        <v/>
      </c>
      <c r="P985" s="18" t="str">
        <f aca="false">IF(N985="","",IFERROR(INDEX($C$6:$C$105,MATCH(N985,$A$6:$A$105,0)),""))</f>
        <v/>
      </c>
      <c r="Q985" s="31"/>
      <c r="R985" s="31"/>
      <c r="S985" s="33" t="str">
        <f aca="false">IF(OR(Q985="",R985=""),"",Q985*R985)</f>
        <v/>
      </c>
      <c r="T985" s="19"/>
    </row>
    <row r="986" customFormat="false" ht="15" hidden="false" customHeight="false" outlineLevel="0" collapsed="false">
      <c r="K986" s="20"/>
      <c r="L986" s="19"/>
      <c r="M986" s="19"/>
      <c r="N986" s="37"/>
      <c r="O986" s="18" t="str">
        <f aca="false">IF(N986="","",IFERROR(INDEX($B$6:$B$105,MATCH(N986,$A$6:$A$105,0)),"Sai mã hàng"))</f>
        <v/>
      </c>
      <c r="P986" s="18" t="str">
        <f aca="false">IF(N986="","",IFERROR(INDEX($C$6:$C$105,MATCH(N986,$A$6:$A$105,0)),""))</f>
        <v/>
      </c>
      <c r="Q986" s="31"/>
      <c r="R986" s="31"/>
      <c r="S986" s="33" t="str">
        <f aca="false">IF(OR(Q986="",R986=""),"",Q986*R986)</f>
        <v/>
      </c>
      <c r="T986" s="19"/>
    </row>
    <row r="987" customFormat="false" ht="15" hidden="false" customHeight="false" outlineLevel="0" collapsed="false">
      <c r="K987" s="20"/>
      <c r="L987" s="19"/>
      <c r="M987" s="19"/>
      <c r="N987" s="37"/>
      <c r="O987" s="18" t="str">
        <f aca="false">IF(N987="","",IFERROR(INDEX($B$6:$B$105,MATCH(N987,$A$6:$A$105,0)),"Sai mã hàng"))</f>
        <v/>
      </c>
      <c r="P987" s="18" t="str">
        <f aca="false">IF(N987="","",IFERROR(INDEX($C$6:$C$105,MATCH(N987,$A$6:$A$105,0)),""))</f>
        <v/>
      </c>
      <c r="Q987" s="31"/>
      <c r="R987" s="31"/>
      <c r="S987" s="33" t="str">
        <f aca="false">IF(OR(Q987="",R987=""),"",Q987*R987)</f>
        <v/>
      </c>
      <c r="T987" s="19"/>
    </row>
    <row r="988" customFormat="false" ht="15" hidden="false" customHeight="false" outlineLevel="0" collapsed="false">
      <c r="K988" s="20"/>
      <c r="L988" s="19"/>
      <c r="M988" s="19"/>
      <c r="N988" s="37"/>
      <c r="O988" s="18" t="str">
        <f aca="false">IF(N988="","",IFERROR(INDEX($B$6:$B$105,MATCH(N988,$A$6:$A$105,0)),"Sai mã hàng"))</f>
        <v/>
      </c>
      <c r="P988" s="18" t="str">
        <f aca="false">IF(N988="","",IFERROR(INDEX($C$6:$C$105,MATCH(N988,$A$6:$A$105,0)),""))</f>
        <v/>
      </c>
      <c r="Q988" s="31"/>
      <c r="R988" s="31"/>
      <c r="S988" s="33" t="str">
        <f aca="false">IF(OR(Q988="",R988=""),"",Q988*R988)</f>
        <v/>
      </c>
      <c r="T988" s="19"/>
    </row>
    <row r="989" customFormat="false" ht="15" hidden="false" customHeight="false" outlineLevel="0" collapsed="false">
      <c r="K989" s="20"/>
      <c r="L989" s="19"/>
      <c r="M989" s="19"/>
      <c r="N989" s="37"/>
      <c r="O989" s="18" t="str">
        <f aca="false">IF(N989="","",IFERROR(INDEX($B$6:$B$105,MATCH(N989,$A$6:$A$105,0)),"Sai mã hàng"))</f>
        <v/>
      </c>
      <c r="P989" s="18" t="str">
        <f aca="false">IF(N989="","",IFERROR(INDEX($C$6:$C$105,MATCH(N989,$A$6:$A$105,0)),""))</f>
        <v/>
      </c>
      <c r="Q989" s="31"/>
      <c r="R989" s="31"/>
      <c r="S989" s="33" t="str">
        <f aca="false">IF(OR(Q989="",R989=""),"",Q989*R989)</f>
        <v/>
      </c>
      <c r="T989" s="19"/>
    </row>
    <row r="990" customFormat="false" ht="15" hidden="false" customHeight="false" outlineLevel="0" collapsed="false">
      <c r="K990" s="20"/>
      <c r="L990" s="19"/>
      <c r="M990" s="19"/>
      <c r="N990" s="37"/>
      <c r="O990" s="18" t="str">
        <f aca="false">IF(N990="","",IFERROR(INDEX($B$6:$B$105,MATCH(N990,$A$6:$A$105,0)),"Sai mã hàng"))</f>
        <v/>
      </c>
      <c r="P990" s="18" t="str">
        <f aca="false">IF(N990="","",IFERROR(INDEX($C$6:$C$105,MATCH(N990,$A$6:$A$105,0)),""))</f>
        <v/>
      </c>
      <c r="Q990" s="31"/>
      <c r="R990" s="31"/>
      <c r="S990" s="33" t="str">
        <f aca="false">IF(OR(Q990="",R990=""),"",Q990*R990)</f>
        <v/>
      </c>
      <c r="T990" s="19"/>
    </row>
    <row r="991" customFormat="false" ht="15" hidden="false" customHeight="false" outlineLevel="0" collapsed="false">
      <c r="K991" s="20"/>
      <c r="L991" s="19"/>
      <c r="M991" s="19"/>
      <c r="N991" s="37"/>
      <c r="O991" s="18" t="str">
        <f aca="false">IF(N991="","",IFERROR(INDEX($B$6:$B$105,MATCH(N991,$A$6:$A$105,0)),"Sai mã hàng"))</f>
        <v/>
      </c>
      <c r="P991" s="18" t="str">
        <f aca="false">IF(N991="","",IFERROR(INDEX($C$6:$C$105,MATCH(N991,$A$6:$A$105,0)),""))</f>
        <v/>
      </c>
      <c r="Q991" s="31"/>
      <c r="R991" s="31"/>
      <c r="S991" s="33" t="str">
        <f aca="false">IF(OR(Q991="",R991=""),"",Q991*R991)</f>
        <v/>
      </c>
      <c r="T991" s="19"/>
    </row>
    <row r="992" customFormat="false" ht="15" hidden="false" customHeight="false" outlineLevel="0" collapsed="false">
      <c r="K992" s="20"/>
      <c r="L992" s="19"/>
      <c r="M992" s="19"/>
      <c r="N992" s="37"/>
      <c r="O992" s="18" t="str">
        <f aca="false">IF(N992="","",IFERROR(INDEX($B$6:$B$105,MATCH(N992,$A$6:$A$105,0)),"Sai mã hàng"))</f>
        <v/>
      </c>
      <c r="P992" s="18" t="str">
        <f aca="false">IF(N992="","",IFERROR(INDEX($C$6:$C$105,MATCH(N992,$A$6:$A$105,0)),""))</f>
        <v/>
      </c>
      <c r="Q992" s="31"/>
      <c r="R992" s="31"/>
      <c r="S992" s="33" t="str">
        <f aca="false">IF(OR(Q992="",R992=""),"",Q992*R992)</f>
        <v/>
      </c>
      <c r="T992" s="19"/>
    </row>
    <row r="993" customFormat="false" ht="15" hidden="false" customHeight="false" outlineLevel="0" collapsed="false">
      <c r="K993" s="20"/>
      <c r="L993" s="19"/>
      <c r="M993" s="19"/>
      <c r="N993" s="37"/>
      <c r="O993" s="18" t="str">
        <f aca="false">IF(N993="","",IFERROR(INDEX($B$6:$B$105,MATCH(N993,$A$6:$A$105,0)),"Sai mã hàng"))</f>
        <v/>
      </c>
      <c r="P993" s="18" t="str">
        <f aca="false">IF(N993="","",IFERROR(INDEX($C$6:$C$105,MATCH(N993,$A$6:$A$105,0)),""))</f>
        <v/>
      </c>
      <c r="Q993" s="31"/>
      <c r="R993" s="31"/>
      <c r="S993" s="33" t="str">
        <f aca="false">IF(OR(Q993="",R993=""),"",Q993*R993)</f>
        <v/>
      </c>
      <c r="T993" s="19"/>
    </row>
    <row r="994" customFormat="false" ht="15" hidden="false" customHeight="false" outlineLevel="0" collapsed="false">
      <c r="K994" s="20"/>
      <c r="L994" s="19"/>
      <c r="M994" s="19"/>
      <c r="N994" s="37"/>
      <c r="O994" s="18" t="str">
        <f aca="false">IF(N994="","",IFERROR(INDEX($B$6:$B$105,MATCH(N994,$A$6:$A$105,0)),"Sai mã hàng"))</f>
        <v/>
      </c>
      <c r="P994" s="18" t="str">
        <f aca="false">IF(N994="","",IFERROR(INDEX($C$6:$C$105,MATCH(N994,$A$6:$A$105,0)),""))</f>
        <v/>
      </c>
      <c r="Q994" s="31"/>
      <c r="R994" s="31"/>
      <c r="S994" s="33" t="str">
        <f aca="false">IF(OR(Q994="",R994=""),"",Q994*R994)</f>
        <v/>
      </c>
      <c r="T994" s="19"/>
    </row>
    <row r="995" customFormat="false" ht="15" hidden="false" customHeight="false" outlineLevel="0" collapsed="false">
      <c r="K995" s="20"/>
      <c r="L995" s="19"/>
      <c r="M995" s="19"/>
      <c r="N995" s="37"/>
      <c r="O995" s="18" t="str">
        <f aca="false">IF(N995="","",IFERROR(INDEX($B$6:$B$105,MATCH(N995,$A$6:$A$105,0)),"Sai mã hàng"))</f>
        <v/>
      </c>
      <c r="P995" s="18" t="str">
        <f aca="false">IF(N995="","",IFERROR(INDEX($C$6:$C$105,MATCH(N995,$A$6:$A$105,0)),""))</f>
        <v/>
      </c>
      <c r="Q995" s="31"/>
      <c r="R995" s="31"/>
      <c r="S995" s="33" t="str">
        <f aca="false">IF(OR(Q995="",R995=""),"",Q995*R995)</f>
        <v/>
      </c>
      <c r="T995" s="19"/>
    </row>
    <row r="996" customFormat="false" ht="15" hidden="false" customHeight="false" outlineLevel="0" collapsed="false">
      <c r="K996" s="20"/>
      <c r="L996" s="19"/>
      <c r="M996" s="19"/>
      <c r="N996" s="37"/>
      <c r="O996" s="18" t="str">
        <f aca="false">IF(N996="","",IFERROR(INDEX($B$6:$B$105,MATCH(N996,$A$6:$A$105,0)),"Sai mã hàng"))</f>
        <v/>
      </c>
      <c r="P996" s="18" t="str">
        <f aca="false">IF(N996="","",IFERROR(INDEX($C$6:$C$105,MATCH(N996,$A$6:$A$105,0)),""))</f>
        <v/>
      </c>
      <c r="Q996" s="31"/>
      <c r="R996" s="31"/>
      <c r="S996" s="33" t="str">
        <f aca="false">IF(OR(Q996="",R996=""),"",Q996*R996)</f>
        <v/>
      </c>
      <c r="T996" s="19"/>
    </row>
    <row r="997" customFormat="false" ht="15" hidden="false" customHeight="false" outlineLevel="0" collapsed="false">
      <c r="K997" s="20"/>
      <c r="L997" s="19"/>
      <c r="M997" s="19"/>
      <c r="N997" s="37"/>
      <c r="O997" s="18" t="str">
        <f aca="false">IF(N997="","",IFERROR(INDEX($B$6:$B$105,MATCH(N997,$A$6:$A$105,0)),"Sai mã hàng"))</f>
        <v/>
      </c>
      <c r="P997" s="18" t="str">
        <f aca="false">IF(N997="","",IFERROR(INDEX($C$6:$C$105,MATCH(N997,$A$6:$A$105,0)),""))</f>
        <v/>
      </c>
      <c r="Q997" s="31"/>
      <c r="R997" s="31"/>
      <c r="S997" s="33" t="str">
        <f aca="false">IF(OR(Q997="",R997=""),"",Q997*R997)</f>
        <v/>
      </c>
      <c r="T997" s="19"/>
    </row>
    <row r="998" customFormat="false" ht="15" hidden="false" customHeight="false" outlineLevel="0" collapsed="false">
      <c r="K998" s="20"/>
      <c r="L998" s="19"/>
      <c r="M998" s="19"/>
      <c r="N998" s="37"/>
      <c r="O998" s="18" t="str">
        <f aca="false">IF(N998="","",IFERROR(INDEX($B$6:$B$105,MATCH(N998,$A$6:$A$105,0)),"Sai mã hàng"))</f>
        <v/>
      </c>
      <c r="P998" s="18" t="str">
        <f aca="false">IF(N998="","",IFERROR(INDEX($C$6:$C$105,MATCH(N998,$A$6:$A$105,0)),""))</f>
        <v/>
      </c>
      <c r="Q998" s="31"/>
      <c r="R998" s="31"/>
      <c r="S998" s="33" t="str">
        <f aca="false">IF(OR(Q998="",R998=""),"",Q998*R998)</f>
        <v/>
      </c>
      <c r="T998" s="19"/>
    </row>
    <row r="999" customFormat="false" ht="15" hidden="false" customHeight="false" outlineLevel="0" collapsed="false">
      <c r="K999" s="20"/>
      <c r="L999" s="19"/>
      <c r="M999" s="19"/>
      <c r="N999" s="37"/>
      <c r="O999" s="18" t="str">
        <f aca="false">IF(N999="","",IFERROR(INDEX($B$6:$B$105,MATCH(N999,$A$6:$A$105,0)),"Sai mã hàng"))</f>
        <v/>
      </c>
      <c r="P999" s="18" t="str">
        <f aca="false">IF(N999="","",IFERROR(INDEX($C$6:$C$105,MATCH(N999,$A$6:$A$105,0)),""))</f>
        <v/>
      </c>
      <c r="Q999" s="31"/>
      <c r="R999" s="31"/>
      <c r="S999" s="33" t="str">
        <f aca="false">IF(OR(Q999="",R999=""),"",Q999*R999)</f>
        <v/>
      </c>
      <c r="T999" s="19"/>
    </row>
    <row r="1000" customFormat="false" ht="15" hidden="false" customHeight="false" outlineLevel="0" collapsed="false">
      <c r="K1000" s="20"/>
      <c r="L1000" s="19"/>
      <c r="M1000" s="19"/>
      <c r="N1000" s="37"/>
      <c r="O1000" s="18" t="str">
        <f aca="false">IF(N1000="","",IFERROR(INDEX($B$6:$B$105,MATCH(N1000,$A$6:$A$105,0)),"Sai mã hàng"))</f>
        <v/>
      </c>
      <c r="P1000" s="18" t="str">
        <f aca="false">IF(N1000="","",IFERROR(INDEX($C$6:$C$105,MATCH(N1000,$A$6:$A$105,0)),""))</f>
        <v/>
      </c>
      <c r="Q1000" s="31"/>
      <c r="R1000" s="31"/>
      <c r="S1000" s="33" t="str">
        <f aca="false">IF(OR(Q1000="",R1000=""),"",Q1000*R1000)</f>
        <v/>
      </c>
      <c r="T1000" s="19"/>
    </row>
    <row r="1001" customFormat="false" ht="15" hidden="false" customHeight="false" outlineLevel="0" collapsed="false">
      <c r="K1001" s="20"/>
      <c r="L1001" s="19"/>
      <c r="M1001" s="19"/>
      <c r="N1001" s="37"/>
      <c r="O1001" s="18" t="str">
        <f aca="false">IF(N1001="","",IFERROR(INDEX($B$6:$B$105,MATCH(N1001,$A$6:$A$105,0)),"Sai mã hàng"))</f>
        <v/>
      </c>
      <c r="P1001" s="18" t="str">
        <f aca="false">IF(N1001="","",IFERROR(INDEX($C$6:$C$105,MATCH(N1001,$A$6:$A$105,0)),""))</f>
        <v/>
      </c>
      <c r="Q1001" s="31"/>
      <c r="R1001" s="31"/>
      <c r="S1001" s="33" t="str">
        <f aca="false">IF(OR(Q1001="",R1001=""),"",Q1001*R1001)</f>
        <v/>
      </c>
      <c r="T1001" s="19"/>
    </row>
    <row r="1002" customFormat="false" ht="15" hidden="false" customHeight="false" outlineLevel="0" collapsed="false">
      <c r="K1002" s="20"/>
      <c r="L1002" s="19"/>
      <c r="M1002" s="19"/>
      <c r="N1002" s="37"/>
      <c r="O1002" s="18" t="str">
        <f aca="false">IF(N1002="","",IFERROR(INDEX($B$6:$B$105,MATCH(N1002,$A$6:$A$105,0)),"Sai mã hàng"))</f>
        <v/>
      </c>
      <c r="P1002" s="18" t="str">
        <f aca="false">IF(N1002="","",IFERROR(INDEX($C$6:$C$105,MATCH(N1002,$A$6:$A$105,0)),""))</f>
        <v/>
      </c>
      <c r="Q1002" s="31"/>
      <c r="R1002" s="31"/>
      <c r="S1002" s="33" t="str">
        <f aca="false">IF(OR(Q1002="",R1002=""),"",Q1002*R1002)</f>
        <v/>
      </c>
      <c r="T1002" s="19"/>
    </row>
    <row r="1003" customFormat="false" ht="15" hidden="false" customHeight="false" outlineLevel="0" collapsed="false">
      <c r="K1003" s="20"/>
      <c r="L1003" s="19"/>
      <c r="M1003" s="19"/>
      <c r="N1003" s="37"/>
      <c r="O1003" s="18" t="str">
        <f aca="false">IF(N1003="","",IFERROR(INDEX($B$6:$B$105,MATCH(N1003,$A$6:$A$105,0)),"Sai mã hàng"))</f>
        <v/>
      </c>
      <c r="P1003" s="18" t="str">
        <f aca="false">IF(N1003="","",IFERROR(INDEX($C$6:$C$105,MATCH(N1003,$A$6:$A$105,0)),""))</f>
        <v/>
      </c>
      <c r="Q1003" s="31"/>
      <c r="R1003" s="31"/>
      <c r="S1003" s="33" t="str">
        <f aca="false">IF(OR(Q1003="",R1003=""),"",Q1003*R1003)</f>
        <v/>
      </c>
      <c r="T1003" s="19"/>
    </row>
    <row r="1004" customFormat="false" ht="15" hidden="false" customHeight="false" outlineLevel="0" collapsed="false">
      <c r="K1004" s="20"/>
      <c r="L1004" s="19"/>
      <c r="M1004" s="19"/>
      <c r="N1004" s="37"/>
      <c r="O1004" s="18" t="str">
        <f aca="false">IF(N1004="","",IFERROR(INDEX($B$6:$B$105,MATCH(N1004,$A$6:$A$105,0)),"Sai mã hàng"))</f>
        <v/>
      </c>
      <c r="P1004" s="18" t="str">
        <f aca="false">IF(N1004="","",IFERROR(INDEX($C$6:$C$105,MATCH(N1004,$A$6:$A$105,0)),""))</f>
        <v/>
      </c>
      <c r="Q1004" s="31"/>
      <c r="R1004" s="31"/>
      <c r="S1004" s="33" t="str">
        <f aca="false">IF(OR(Q1004="",R1004=""),"",Q1004*R1004)</f>
        <v/>
      </c>
      <c r="T1004" s="19"/>
    </row>
    <row r="1005" customFormat="false" ht="15" hidden="false" customHeight="false" outlineLevel="0" collapsed="false">
      <c r="K1005" s="20"/>
      <c r="L1005" s="19"/>
      <c r="M1005" s="19"/>
      <c r="N1005" s="37"/>
      <c r="O1005" s="18" t="str">
        <f aca="false">IF(N1005="","",IFERROR(INDEX($B$6:$B$105,MATCH(N1005,$A$6:$A$105,0)),"Sai mã hàng"))</f>
        <v/>
      </c>
      <c r="P1005" s="18" t="str">
        <f aca="false">IF(N1005="","",IFERROR(INDEX($C$6:$C$105,MATCH(N1005,$A$6:$A$105,0)),""))</f>
        <v/>
      </c>
      <c r="Q1005" s="31"/>
      <c r="R1005" s="31"/>
      <c r="S1005" s="33" t="str">
        <f aca="false">IF(OR(Q1005="",R1005=""),"",Q1005*R1005)</f>
        <v/>
      </c>
      <c r="T1005" s="19"/>
    </row>
  </sheetData>
  <conditionalFormatting sqref="A6:I105">
    <cfRule type="expression" priority="2" aboveAverage="0" equalAverage="0" bottom="0" percent="0" rank="0" text="" dxfId="1">
      <formula>$I6="Cần nhập thêm"</formula>
    </cfRule>
    <cfRule type="expression" priority="3" aboveAverage="0" equalAverage="0" bottom="0" percent="0" rank="0" text="" dxfId="6">
      <formula>$I6="Âm kho – kiểm tra"</formula>
    </cfRule>
  </conditionalFormatting>
  <conditionalFormatting sqref="K6:T1005">
    <cfRule type="expression" priority="4" aboveAverage="0" equalAverage="0" bottom="0" percent="0" rank="0" text="" dxfId="13">
      <formula>$M6="Xuất"</formula>
    </cfRule>
  </conditionalFormatting>
  <dataValidations count="2">
    <dataValidation allowBlank="true" error="Chọn một giá trị trong danh sách." errorStyle="stop" errorTitle="Giá trị không hợp lệ" operator="between" showDropDown="false" showErrorMessage="true" showInputMessage="false" sqref="M6:M1005" type="list">
      <formula1>"Nhập,Xuất"</formula1>
      <formula2>0</formula2>
    </dataValidation>
    <dataValidation allowBlank="true" error="Chọn một giá trị trong danh sách." errorStyle="stop" errorTitle="Giá trị không hợp lệ" operator="between" showDropDown="false" showErrorMessage="true" showInputMessage="false" sqref="N6:N1005" type="list">
      <formula1>$A$6:$A$105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O5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0"/>
    <col collapsed="false" customWidth="true" hidden="false" outlineLevel="0" max="10" min="10" style="0" width="20"/>
    <col collapsed="false" customWidth="true" hidden="false" outlineLevel="0" max="11" min="11" style="0" width="22"/>
    <col collapsed="false" customWidth="true" hidden="false" outlineLevel="0" max="13" min="13" style="0" width="22"/>
    <col collapsed="false" customWidth="true" hidden="false" outlineLevel="0" max="14" min="14" style="0" width="15"/>
    <col collapsed="false" customWidth="true" hidden="false" outlineLevel="0" max="15" min="15" style="0" width="10"/>
  </cols>
  <sheetData>
    <row r="1" customFormat="false" ht="24" hidden="false" customHeight="true" outlineLevel="0" collapsed="false">
      <c r="A1" s="12" t="s">
        <v>285</v>
      </c>
      <c r="L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2" t="s">
        <v>286</v>
      </c>
    </row>
    <row r="3" customFormat="false" ht="15" hidden="false" customHeight="false" outlineLevel="0" collapsed="false">
      <c r="A3" s="14" t="s">
        <v>34</v>
      </c>
    </row>
    <row r="4" customFormat="false" ht="15" hidden="false" customHeight="false" outlineLevel="0" collapsed="false">
      <c r="A4" s="24" t="s">
        <v>287</v>
      </c>
      <c r="C4" s="42" t="n">
        <f aca="true">TODAY()</f>
        <v>46323</v>
      </c>
      <c r="D4" s="27" t="s">
        <v>288</v>
      </c>
    </row>
    <row r="6" customFormat="false" ht="30" hidden="false" customHeight="true" outlineLevel="0" collapsed="false">
      <c r="A6" s="4" t="s">
        <v>289</v>
      </c>
      <c r="B6" s="4" t="s">
        <v>138</v>
      </c>
      <c r="C6" s="4" t="s">
        <v>290</v>
      </c>
      <c r="D6" s="4" t="s">
        <v>291</v>
      </c>
      <c r="E6" s="4" t="s">
        <v>292</v>
      </c>
      <c r="F6" s="4" t="s">
        <v>100</v>
      </c>
      <c r="G6" s="4" t="s">
        <v>293</v>
      </c>
      <c r="H6" s="4" t="s">
        <v>294</v>
      </c>
      <c r="I6" s="4" t="s">
        <v>295</v>
      </c>
      <c r="J6" s="4" t="s">
        <v>296</v>
      </c>
      <c r="K6" s="4" t="s">
        <v>46</v>
      </c>
      <c r="M6" s="4" t="s">
        <v>297</v>
      </c>
      <c r="N6" s="4" t="s">
        <v>100</v>
      </c>
      <c r="O6" s="4" t="s">
        <v>289</v>
      </c>
    </row>
    <row r="7" customFormat="false" ht="15" hidden="false" customHeight="false" outlineLevel="0" collapsed="false">
      <c r="A7" s="37" t="s">
        <v>298</v>
      </c>
      <c r="B7" s="19" t="s">
        <v>148</v>
      </c>
      <c r="C7" s="20" t="n">
        <v>46213</v>
      </c>
      <c r="D7" s="38" t="n">
        <v>30</v>
      </c>
      <c r="E7" s="39" t="n">
        <f aca="false">IF(OR(C7="",D7=""),"",C7+D7)</f>
        <v>46243</v>
      </c>
      <c r="F7" s="31" t="n">
        <v>45000000</v>
      </c>
      <c r="G7" s="31" t="n">
        <v>20000000</v>
      </c>
      <c r="H7" s="33" t="n">
        <f aca="false">IF(F7="","",F7-N(G7))</f>
        <v>25000000</v>
      </c>
      <c r="I7" s="22" t="n">
        <f aca="false">IF(OR(H7="",E7=""),"",IF(H7&lt;=0,0,MAX(0,$C$4-E7)))</f>
        <v>80</v>
      </c>
      <c r="J7" s="40" t="str">
        <f aca="false">IF(H7="","",IF(H7&lt;=0,"Đã thu đủ",IF(E7="","",IF($C$4&lt;=E7,"Chưa đến hạn",IF(I7&lt;=30,"Quá hạn 1–30 ngày",IF(I7&lt;=60,"Quá hạn 31–60 ngày",IF(I7&lt;=90,"Quá hạn 61–90 ngày","Quá hạn trên 90 ngày")))))))</f>
        <v>Quá hạn 61–90 ngày</v>
      </c>
      <c r="K7" s="19" t="s">
        <v>299</v>
      </c>
      <c r="M7" s="48" t="s">
        <v>300</v>
      </c>
      <c r="N7" s="33" t="n">
        <f aca="false">SUMIFS($H$7:$H$506,$J$7:$J$506,M7)</f>
        <v>58000000</v>
      </c>
      <c r="O7" s="22" t="n">
        <f aca="false">COUNTIF($J$7:$J$506,M7)</f>
        <v>3</v>
      </c>
    </row>
    <row r="8" customFormat="false" ht="15" hidden="false" customHeight="false" outlineLevel="0" collapsed="false">
      <c r="A8" s="37" t="s">
        <v>301</v>
      </c>
      <c r="B8" s="19" t="s">
        <v>154</v>
      </c>
      <c r="C8" s="20" t="n">
        <v>46259</v>
      </c>
      <c r="D8" s="38" t="n">
        <v>30</v>
      </c>
      <c r="E8" s="39" t="n">
        <f aca="false">IF(OR(C8="",D8=""),"",C8+D8)</f>
        <v>46289</v>
      </c>
      <c r="F8" s="31" t="n">
        <v>18000000</v>
      </c>
      <c r="G8" s="31" t="n">
        <v>0</v>
      </c>
      <c r="H8" s="33" t="n">
        <f aca="false">IF(F8="","",F8-N(G8))</f>
        <v>18000000</v>
      </c>
      <c r="I8" s="22" t="n">
        <f aca="false">IF(OR(H8="",E8=""),"",IF(H8&lt;=0,0,MAX(0,$C$4-E8)))</f>
        <v>34</v>
      </c>
      <c r="J8" s="40" t="str">
        <f aca="false">IF(H8="","",IF(H8&lt;=0,"Đã thu đủ",IF(E8="","",IF($C$4&lt;=E8,"Chưa đến hạn",IF(I8&lt;=30,"Quá hạn 1–30 ngày",IF(I8&lt;=60,"Quá hạn 31–60 ngày",IF(I8&lt;=90,"Quá hạn 61–90 ngày","Quá hạn trên 90 ngày")))))))</f>
        <v>Quá hạn 31–60 ngày</v>
      </c>
      <c r="K8" s="19"/>
      <c r="M8" s="48" t="s">
        <v>302</v>
      </c>
      <c r="N8" s="33" t="n">
        <f aca="false">SUMIFS($H$7:$H$506,$J$7:$J$506,M8)</f>
        <v>0</v>
      </c>
      <c r="O8" s="22" t="n">
        <f aca="false">COUNTIF($J$7:$J$506,M8)</f>
        <v>0</v>
      </c>
    </row>
    <row r="9" customFormat="false" ht="15" hidden="false" customHeight="false" outlineLevel="0" collapsed="false">
      <c r="A9" s="37" t="s">
        <v>303</v>
      </c>
      <c r="B9" s="19" t="s">
        <v>151</v>
      </c>
      <c r="C9" s="20" t="n">
        <v>46277</v>
      </c>
      <c r="D9" s="38" t="n">
        <v>15</v>
      </c>
      <c r="E9" s="39" t="n">
        <f aca="false">IF(OR(C9="",D9=""),"",C9+D9)</f>
        <v>46292</v>
      </c>
      <c r="F9" s="31" t="n">
        <v>9000000</v>
      </c>
      <c r="G9" s="31" t="n">
        <v>9000000</v>
      </c>
      <c r="H9" s="33" t="n">
        <f aca="false">IF(F9="","",F9-N(G9))</f>
        <v>0</v>
      </c>
      <c r="I9" s="22" t="n">
        <f aca="false">IF(OR(H9="",E9=""),"",IF(H9&lt;=0,0,MAX(0,$C$4-E9)))</f>
        <v>0</v>
      </c>
      <c r="J9" s="40" t="str">
        <f aca="false">IF(H9="","",IF(H9&lt;=0,"Đã thu đủ",IF(E9="","",IF($C$4&lt;=E9,"Chưa đến hạn",IF(I9&lt;=30,"Quá hạn 1–30 ngày",IF(I9&lt;=60,"Quá hạn 31–60 ngày",IF(I9&lt;=90,"Quá hạn 61–90 ngày","Quá hạn trên 90 ngày")))))))</f>
        <v>Đã thu đủ</v>
      </c>
      <c r="K9" s="19"/>
      <c r="M9" s="48" t="s">
        <v>304</v>
      </c>
      <c r="N9" s="33" t="n">
        <f aca="false">SUMIFS($H$7:$H$506,$J$7:$J$506,M9)</f>
        <v>18000000</v>
      </c>
      <c r="O9" s="22" t="n">
        <f aca="false">COUNTIF($J$7:$J$506,M9)</f>
        <v>1</v>
      </c>
    </row>
    <row r="10" customFormat="false" ht="15" hidden="false" customHeight="false" outlineLevel="0" collapsed="false">
      <c r="A10" s="37" t="s">
        <v>305</v>
      </c>
      <c r="B10" s="19" t="s">
        <v>158</v>
      </c>
      <c r="C10" s="20" t="n">
        <v>46295</v>
      </c>
      <c r="D10" s="38" t="n">
        <v>30</v>
      </c>
      <c r="E10" s="39" t="n">
        <f aca="false">IF(OR(C10="",D10=""),"",C10+D10)</f>
        <v>46325</v>
      </c>
      <c r="F10" s="31" t="n">
        <v>27500000</v>
      </c>
      <c r="G10" s="31" t="n">
        <v>10000000</v>
      </c>
      <c r="H10" s="33" t="n">
        <f aca="false">IF(F10="","",F10-N(G10))</f>
        <v>17500000</v>
      </c>
      <c r="I10" s="22" t="n">
        <f aca="false">IF(OR(H10="",E10=""),"",IF(H10&lt;=0,0,MAX(0,$C$4-E10)))</f>
        <v>0</v>
      </c>
      <c r="J10" s="40" t="str">
        <f aca="false">IF(H10="","",IF(H10&lt;=0,"Đã thu đủ",IF(E10="","",IF($C$4&lt;=E10,"Chưa đến hạn",IF(I10&lt;=30,"Quá hạn 1–30 ngày",IF(I10&lt;=60,"Quá hạn 31–60 ngày",IF(I10&lt;=90,"Quá hạn 61–90 ngày","Quá hạn trên 90 ngày")))))))</f>
        <v>Chưa đến hạn</v>
      </c>
      <c r="K10" s="19"/>
      <c r="M10" s="48" t="s">
        <v>306</v>
      </c>
      <c r="N10" s="33" t="n">
        <f aca="false">SUMIFS($H$7:$H$506,$J$7:$J$506,M10)</f>
        <v>25000000</v>
      </c>
      <c r="O10" s="22" t="n">
        <f aca="false">COUNTIF($J$7:$J$506,M10)</f>
        <v>1</v>
      </c>
    </row>
    <row r="11" customFormat="false" ht="15" hidden="false" customHeight="false" outlineLevel="0" collapsed="false">
      <c r="A11" s="37" t="s">
        <v>307</v>
      </c>
      <c r="B11" s="19" t="s">
        <v>159</v>
      </c>
      <c r="C11" s="20" t="n">
        <v>46310</v>
      </c>
      <c r="D11" s="38" t="n">
        <v>30</v>
      </c>
      <c r="E11" s="39" t="n">
        <f aca="false">IF(OR(C11="",D11=""),"",C11+D11)</f>
        <v>46340</v>
      </c>
      <c r="F11" s="31" t="n">
        <v>4500000</v>
      </c>
      <c r="G11" s="31" t="n">
        <v>0</v>
      </c>
      <c r="H11" s="33" t="n">
        <f aca="false">IF(F11="","",F11-N(G11))</f>
        <v>4500000</v>
      </c>
      <c r="I11" s="22" t="n">
        <f aca="false">IF(OR(H11="",E11=""),"",IF(H11&lt;=0,0,MAX(0,$C$4-E11)))</f>
        <v>0</v>
      </c>
      <c r="J11" s="40" t="str">
        <f aca="false">IF(H11="","",IF(H11&lt;=0,"Đã thu đủ",IF(E11="","",IF($C$4&lt;=E11,"Chưa đến hạn",IF(I11&lt;=30,"Quá hạn 1–30 ngày",IF(I11&lt;=60,"Quá hạn 31–60 ngày",IF(I11&lt;=90,"Quá hạn 61–90 ngày","Quá hạn trên 90 ngày")))))))</f>
        <v>Chưa đến hạn</v>
      </c>
      <c r="K11" s="19"/>
      <c r="M11" s="48" t="s">
        <v>308</v>
      </c>
      <c r="N11" s="33" t="n">
        <f aca="false">SUMIFS($H$7:$H$506,$J$7:$J$506,M11)</f>
        <v>0</v>
      </c>
      <c r="O11" s="22" t="n">
        <f aca="false">COUNTIF($J$7:$J$506,M11)</f>
        <v>0</v>
      </c>
    </row>
    <row r="12" customFormat="false" ht="15" hidden="false" customHeight="false" outlineLevel="0" collapsed="false">
      <c r="A12" s="37" t="s">
        <v>309</v>
      </c>
      <c r="B12" s="19" t="s">
        <v>160</v>
      </c>
      <c r="C12" s="20" t="n">
        <v>46322</v>
      </c>
      <c r="D12" s="38" t="n">
        <v>45</v>
      </c>
      <c r="E12" s="39" t="n">
        <f aca="false">IF(OR(C12="",D12=""),"",C12+D12)</f>
        <v>46367</v>
      </c>
      <c r="F12" s="31" t="n">
        <v>36000000</v>
      </c>
      <c r="G12" s="31" t="n">
        <v>0</v>
      </c>
      <c r="H12" s="33" t="n">
        <f aca="false">IF(F12="","",F12-N(G12))</f>
        <v>36000000</v>
      </c>
      <c r="I12" s="22" t="n">
        <f aca="false">IF(OR(H12="",E12=""),"",IF(H12&lt;=0,0,MAX(0,$C$4-E12)))</f>
        <v>0</v>
      </c>
      <c r="J12" s="40" t="str">
        <f aca="false">IF(H12="","",IF(H12&lt;=0,"Đã thu đủ",IF(E12="","",IF($C$4&lt;=E12,"Chưa đến hạn",IF(I12&lt;=30,"Quá hạn 1–30 ngày",IF(I12&lt;=60,"Quá hạn 31–60 ngày",IF(I12&lt;=90,"Quá hạn 61–90 ngày","Quá hạn trên 90 ngày")))))))</f>
        <v>Chưa đến hạn</v>
      </c>
      <c r="K12" s="19"/>
      <c r="M12" s="49" t="s">
        <v>310</v>
      </c>
      <c r="N12" s="35" t="n">
        <f aca="false">SUM(N7:N11)</f>
        <v>101000000</v>
      </c>
      <c r="O12" s="49" t="n">
        <f aca="false">SUM(O7:O11)</f>
        <v>5</v>
      </c>
    </row>
    <row r="13" customFormat="false" ht="15" hidden="false" customHeight="false" outlineLevel="0" collapsed="false">
      <c r="A13" s="37"/>
      <c r="B13" s="19"/>
      <c r="C13" s="20"/>
      <c r="D13" s="38"/>
      <c r="E13" s="39" t="str">
        <f aca="false">IF(OR(C13="",D13=""),"",C13+D13)</f>
        <v/>
      </c>
      <c r="F13" s="31"/>
      <c r="G13" s="31"/>
      <c r="H13" s="33" t="str">
        <f aca="false">IF(F13="","",F13-N(G13))</f>
        <v/>
      </c>
      <c r="I13" s="22" t="str">
        <f aca="false">IF(OR(H13="",E13=""),"",IF(H13&lt;=0,0,MAX(0,$C$4-E13)))</f>
        <v/>
      </c>
      <c r="J13" s="40" t="str">
        <f aca="false">IF(H13="","",IF(H13&lt;=0,"Đã thu đủ",IF(E13="","",IF($C$4&lt;=E13,"Chưa đến hạn",IF(I13&lt;=30,"Quá hạn 1–30 ngày",IF(I13&lt;=60,"Quá hạn 31–60 ngày",IF(I13&lt;=90,"Quá hạn 61–90 ngày","Quá hạn trên 90 ngày")))))))</f>
        <v/>
      </c>
      <c r="K13" s="19"/>
      <c r="M13" s="16" t="s">
        <v>311</v>
      </c>
      <c r="N13" s="32" t="n">
        <f aca="false">SUM(N8:N11)</f>
        <v>43000000</v>
      </c>
    </row>
    <row r="14" customFormat="false" ht="15" hidden="false" customHeight="false" outlineLevel="0" collapsed="false">
      <c r="A14" s="37"/>
      <c r="B14" s="19"/>
      <c r="C14" s="20"/>
      <c r="D14" s="38"/>
      <c r="E14" s="39" t="str">
        <f aca="false">IF(OR(C14="",D14=""),"",C14+D14)</f>
        <v/>
      </c>
      <c r="F14" s="31"/>
      <c r="G14" s="31"/>
      <c r="H14" s="33" t="str">
        <f aca="false">IF(F14="","",F14-N(G14))</f>
        <v/>
      </c>
      <c r="I14" s="22" t="str">
        <f aca="false">IF(OR(H14="",E14=""),"",IF(H14&lt;=0,0,MAX(0,$C$4-E14)))</f>
        <v/>
      </c>
      <c r="J14" s="40" t="str">
        <f aca="false">IF(H14="","",IF(H14&lt;=0,"Đã thu đủ",IF(E14="","",IF($C$4&lt;=E14,"Chưa đến hạn",IF(I14&lt;=30,"Quá hạn 1–30 ngày",IF(I14&lt;=60,"Quá hạn 31–60 ngày",IF(I14&lt;=90,"Quá hạn 61–90 ngày","Quá hạn trên 90 ngày")))))))</f>
        <v/>
      </c>
      <c r="K14" s="19"/>
    </row>
    <row r="15" customFormat="false" ht="15" hidden="false" customHeight="false" outlineLevel="0" collapsed="false">
      <c r="A15" s="37"/>
      <c r="B15" s="19"/>
      <c r="C15" s="20"/>
      <c r="D15" s="38"/>
      <c r="E15" s="39" t="str">
        <f aca="false">IF(OR(C15="",D15=""),"",C15+D15)</f>
        <v/>
      </c>
      <c r="F15" s="31"/>
      <c r="G15" s="31"/>
      <c r="H15" s="33" t="str">
        <f aca="false">IF(F15="","",F15-N(G15))</f>
        <v/>
      </c>
      <c r="I15" s="22" t="str">
        <f aca="false">IF(OR(H15="",E15=""),"",IF(H15&lt;=0,0,MAX(0,$C$4-E15)))</f>
        <v/>
      </c>
      <c r="J15" s="40" t="str">
        <f aca="false">IF(H15="","",IF(H15&lt;=0,"Đã thu đủ",IF(E15="","",IF($C$4&lt;=E15,"Chưa đến hạn",IF(I15&lt;=30,"Quá hạn 1–30 ngày",IF(I15&lt;=60,"Quá hạn 31–60 ngày",IF(I15&lt;=90,"Quá hạn 61–90 ngày","Quá hạn trên 90 ngày")))))))</f>
        <v/>
      </c>
      <c r="K15" s="19"/>
    </row>
    <row r="16" customFormat="false" ht="15" hidden="false" customHeight="false" outlineLevel="0" collapsed="false">
      <c r="A16" s="37"/>
      <c r="B16" s="19"/>
      <c r="C16" s="20"/>
      <c r="D16" s="38"/>
      <c r="E16" s="39" t="str">
        <f aca="false">IF(OR(C16="",D16=""),"",C16+D16)</f>
        <v/>
      </c>
      <c r="F16" s="31"/>
      <c r="G16" s="31"/>
      <c r="H16" s="33" t="str">
        <f aca="false">IF(F16="","",F16-N(G16))</f>
        <v/>
      </c>
      <c r="I16" s="22" t="str">
        <f aca="false">IF(OR(H16="",E16=""),"",IF(H16&lt;=0,0,MAX(0,$C$4-E16)))</f>
        <v/>
      </c>
      <c r="J16" s="40" t="str">
        <f aca="false">IF(H16="","",IF(H16&lt;=0,"Đã thu đủ",IF(E16="","",IF($C$4&lt;=E16,"Chưa đến hạn",IF(I16&lt;=30,"Quá hạn 1–30 ngày",IF(I16&lt;=60,"Quá hạn 31–60 ngày",IF(I16&lt;=90,"Quá hạn 61–90 ngày","Quá hạn trên 90 ngày")))))))</f>
        <v/>
      </c>
      <c r="K16" s="19"/>
    </row>
    <row r="17" customFormat="false" ht="15" hidden="false" customHeight="false" outlineLevel="0" collapsed="false">
      <c r="A17" s="37"/>
      <c r="B17" s="19"/>
      <c r="C17" s="20"/>
      <c r="D17" s="38"/>
      <c r="E17" s="39" t="str">
        <f aca="false">IF(OR(C17="",D17=""),"",C17+D17)</f>
        <v/>
      </c>
      <c r="F17" s="31"/>
      <c r="G17" s="31"/>
      <c r="H17" s="33" t="str">
        <f aca="false">IF(F17="","",F17-N(G17))</f>
        <v/>
      </c>
      <c r="I17" s="22" t="str">
        <f aca="false">IF(OR(H17="",E17=""),"",IF(H17&lt;=0,0,MAX(0,$C$4-E17)))</f>
        <v/>
      </c>
      <c r="J17" s="40" t="str">
        <f aca="false">IF(H17="","",IF(H17&lt;=0,"Đã thu đủ",IF(E17="","",IF($C$4&lt;=E17,"Chưa đến hạn",IF(I17&lt;=30,"Quá hạn 1–30 ngày",IF(I17&lt;=60,"Quá hạn 31–60 ngày",IF(I17&lt;=90,"Quá hạn 61–90 ngày","Quá hạn trên 90 ngày")))))))</f>
        <v/>
      </c>
      <c r="K17" s="19"/>
    </row>
    <row r="18" customFormat="false" ht="15" hidden="false" customHeight="false" outlineLevel="0" collapsed="false">
      <c r="A18" s="37"/>
      <c r="B18" s="19"/>
      <c r="C18" s="20"/>
      <c r="D18" s="38"/>
      <c r="E18" s="39" t="str">
        <f aca="false">IF(OR(C18="",D18=""),"",C18+D18)</f>
        <v/>
      </c>
      <c r="F18" s="31"/>
      <c r="G18" s="31"/>
      <c r="H18" s="33" t="str">
        <f aca="false">IF(F18="","",F18-N(G18))</f>
        <v/>
      </c>
      <c r="I18" s="22" t="str">
        <f aca="false">IF(OR(H18="",E18=""),"",IF(H18&lt;=0,0,MAX(0,$C$4-E18)))</f>
        <v/>
      </c>
      <c r="J18" s="40" t="str">
        <f aca="false">IF(H18="","",IF(H18&lt;=0,"Đã thu đủ",IF(E18="","",IF($C$4&lt;=E18,"Chưa đến hạn",IF(I18&lt;=30,"Quá hạn 1–30 ngày",IF(I18&lt;=60,"Quá hạn 31–60 ngày",IF(I18&lt;=90,"Quá hạn 61–90 ngày","Quá hạn trên 90 ngày")))))))</f>
        <v/>
      </c>
      <c r="K18" s="19"/>
    </row>
    <row r="19" customFormat="false" ht="15" hidden="false" customHeight="false" outlineLevel="0" collapsed="false">
      <c r="A19" s="37"/>
      <c r="B19" s="19"/>
      <c r="C19" s="20"/>
      <c r="D19" s="38"/>
      <c r="E19" s="39" t="str">
        <f aca="false">IF(OR(C19="",D19=""),"",C19+D19)</f>
        <v/>
      </c>
      <c r="F19" s="31"/>
      <c r="G19" s="31"/>
      <c r="H19" s="33" t="str">
        <f aca="false">IF(F19="","",F19-N(G19))</f>
        <v/>
      </c>
      <c r="I19" s="22" t="str">
        <f aca="false">IF(OR(H19="",E19=""),"",IF(H19&lt;=0,0,MAX(0,$C$4-E19)))</f>
        <v/>
      </c>
      <c r="J19" s="40" t="str">
        <f aca="false">IF(H19="","",IF(H19&lt;=0,"Đã thu đủ",IF(E19="","",IF($C$4&lt;=E19,"Chưa đến hạn",IF(I19&lt;=30,"Quá hạn 1–30 ngày",IF(I19&lt;=60,"Quá hạn 31–60 ngày",IF(I19&lt;=90,"Quá hạn 61–90 ngày","Quá hạn trên 90 ngày")))))))</f>
        <v/>
      </c>
      <c r="K19" s="19"/>
    </row>
    <row r="20" customFormat="false" ht="15" hidden="false" customHeight="false" outlineLevel="0" collapsed="false">
      <c r="A20" s="37"/>
      <c r="B20" s="19"/>
      <c r="C20" s="20"/>
      <c r="D20" s="38"/>
      <c r="E20" s="39" t="str">
        <f aca="false">IF(OR(C20="",D20=""),"",C20+D20)</f>
        <v/>
      </c>
      <c r="F20" s="31"/>
      <c r="G20" s="31"/>
      <c r="H20" s="33" t="str">
        <f aca="false">IF(F20="","",F20-N(G20))</f>
        <v/>
      </c>
      <c r="I20" s="22" t="str">
        <f aca="false">IF(OR(H20="",E20=""),"",IF(H20&lt;=0,0,MAX(0,$C$4-E20)))</f>
        <v/>
      </c>
      <c r="J20" s="40" t="str">
        <f aca="false">IF(H20="","",IF(H20&lt;=0,"Đã thu đủ",IF(E20="","",IF($C$4&lt;=E20,"Chưa đến hạn",IF(I20&lt;=30,"Quá hạn 1–30 ngày",IF(I20&lt;=60,"Quá hạn 31–60 ngày",IF(I20&lt;=90,"Quá hạn 61–90 ngày","Quá hạn trên 90 ngày")))))))</f>
        <v/>
      </c>
      <c r="K20" s="19"/>
    </row>
    <row r="21" customFormat="false" ht="15" hidden="false" customHeight="false" outlineLevel="0" collapsed="false">
      <c r="A21" s="37"/>
      <c r="B21" s="19"/>
      <c r="C21" s="20"/>
      <c r="D21" s="38"/>
      <c r="E21" s="39" t="str">
        <f aca="false">IF(OR(C21="",D21=""),"",C21+D21)</f>
        <v/>
      </c>
      <c r="F21" s="31"/>
      <c r="G21" s="31"/>
      <c r="H21" s="33" t="str">
        <f aca="false">IF(F21="","",F21-N(G21))</f>
        <v/>
      </c>
      <c r="I21" s="22" t="str">
        <f aca="false">IF(OR(H21="",E21=""),"",IF(H21&lt;=0,0,MAX(0,$C$4-E21)))</f>
        <v/>
      </c>
      <c r="J21" s="40" t="str">
        <f aca="false">IF(H21="","",IF(H21&lt;=0,"Đã thu đủ",IF(E21="","",IF($C$4&lt;=E21,"Chưa đến hạn",IF(I21&lt;=30,"Quá hạn 1–30 ngày",IF(I21&lt;=60,"Quá hạn 31–60 ngày",IF(I21&lt;=90,"Quá hạn 61–90 ngày","Quá hạn trên 90 ngày")))))))</f>
        <v/>
      </c>
      <c r="K21" s="19"/>
    </row>
    <row r="22" customFormat="false" ht="15" hidden="false" customHeight="false" outlineLevel="0" collapsed="false">
      <c r="A22" s="37"/>
      <c r="B22" s="19"/>
      <c r="C22" s="20"/>
      <c r="D22" s="38"/>
      <c r="E22" s="39" t="str">
        <f aca="false">IF(OR(C22="",D22=""),"",C22+D22)</f>
        <v/>
      </c>
      <c r="F22" s="31"/>
      <c r="G22" s="31"/>
      <c r="H22" s="33" t="str">
        <f aca="false">IF(F22="","",F22-N(G22))</f>
        <v/>
      </c>
      <c r="I22" s="22" t="str">
        <f aca="false">IF(OR(H22="",E22=""),"",IF(H22&lt;=0,0,MAX(0,$C$4-E22)))</f>
        <v/>
      </c>
      <c r="J22" s="40" t="str">
        <f aca="false">IF(H22="","",IF(H22&lt;=0,"Đã thu đủ",IF(E22="","",IF($C$4&lt;=E22,"Chưa đến hạn",IF(I22&lt;=30,"Quá hạn 1–30 ngày",IF(I22&lt;=60,"Quá hạn 31–60 ngày",IF(I22&lt;=90,"Quá hạn 61–90 ngày","Quá hạn trên 90 ngày")))))))</f>
        <v/>
      </c>
      <c r="K22" s="19"/>
    </row>
    <row r="23" customFormat="false" ht="15" hidden="false" customHeight="false" outlineLevel="0" collapsed="false">
      <c r="A23" s="37"/>
      <c r="B23" s="19"/>
      <c r="C23" s="20"/>
      <c r="D23" s="38"/>
      <c r="E23" s="39" t="str">
        <f aca="false">IF(OR(C23="",D23=""),"",C23+D23)</f>
        <v/>
      </c>
      <c r="F23" s="31"/>
      <c r="G23" s="31"/>
      <c r="H23" s="33" t="str">
        <f aca="false">IF(F23="","",F23-N(G23))</f>
        <v/>
      </c>
      <c r="I23" s="22" t="str">
        <f aca="false">IF(OR(H23="",E23=""),"",IF(H23&lt;=0,0,MAX(0,$C$4-E23)))</f>
        <v/>
      </c>
      <c r="J23" s="40" t="str">
        <f aca="false">IF(H23="","",IF(H23&lt;=0,"Đã thu đủ",IF(E23="","",IF($C$4&lt;=E23,"Chưa đến hạn",IF(I23&lt;=30,"Quá hạn 1–30 ngày",IF(I23&lt;=60,"Quá hạn 31–60 ngày",IF(I23&lt;=90,"Quá hạn 61–90 ngày","Quá hạn trên 90 ngày")))))))</f>
        <v/>
      </c>
      <c r="K23" s="19"/>
    </row>
    <row r="24" customFormat="false" ht="15" hidden="false" customHeight="false" outlineLevel="0" collapsed="false">
      <c r="A24" s="37"/>
      <c r="B24" s="19"/>
      <c r="C24" s="20"/>
      <c r="D24" s="38"/>
      <c r="E24" s="39" t="str">
        <f aca="false">IF(OR(C24="",D24=""),"",C24+D24)</f>
        <v/>
      </c>
      <c r="F24" s="31"/>
      <c r="G24" s="31"/>
      <c r="H24" s="33" t="str">
        <f aca="false">IF(F24="","",F24-N(G24))</f>
        <v/>
      </c>
      <c r="I24" s="22" t="str">
        <f aca="false">IF(OR(H24="",E24=""),"",IF(H24&lt;=0,0,MAX(0,$C$4-E24)))</f>
        <v/>
      </c>
      <c r="J24" s="40" t="str">
        <f aca="false">IF(H24="","",IF(H24&lt;=0,"Đã thu đủ",IF(E24="","",IF($C$4&lt;=E24,"Chưa đến hạn",IF(I24&lt;=30,"Quá hạn 1–30 ngày",IF(I24&lt;=60,"Quá hạn 31–60 ngày",IF(I24&lt;=90,"Quá hạn 61–90 ngày","Quá hạn trên 90 ngày")))))))</f>
        <v/>
      </c>
      <c r="K24" s="19"/>
    </row>
    <row r="25" customFormat="false" ht="15" hidden="false" customHeight="false" outlineLevel="0" collapsed="false">
      <c r="A25" s="37"/>
      <c r="B25" s="19"/>
      <c r="C25" s="20"/>
      <c r="D25" s="38"/>
      <c r="E25" s="39" t="str">
        <f aca="false">IF(OR(C25="",D25=""),"",C25+D25)</f>
        <v/>
      </c>
      <c r="F25" s="31"/>
      <c r="G25" s="31"/>
      <c r="H25" s="33" t="str">
        <f aca="false">IF(F25="","",F25-N(G25))</f>
        <v/>
      </c>
      <c r="I25" s="22" t="str">
        <f aca="false">IF(OR(H25="",E25=""),"",IF(H25&lt;=0,0,MAX(0,$C$4-E25)))</f>
        <v/>
      </c>
      <c r="J25" s="40" t="str">
        <f aca="false">IF(H25="","",IF(H25&lt;=0,"Đã thu đủ",IF(E25="","",IF($C$4&lt;=E25,"Chưa đến hạn",IF(I25&lt;=30,"Quá hạn 1–30 ngày",IF(I25&lt;=60,"Quá hạn 31–60 ngày",IF(I25&lt;=90,"Quá hạn 61–90 ngày","Quá hạn trên 90 ngày")))))))</f>
        <v/>
      </c>
      <c r="K25" s="19"/>
    </row>
    <row r="26" customFormat="false" ht="15" hidden="false" customHeight="false" outlineLevel="0" collapsed="false">
      <c r="A26" s="37"/>
      <c r="B26" s="19"/>
      <c r="C26" s="20"/>
      <c r="D26" s="38"/>
      <c r="E26" s="39" t="str">
        <f aca="false">IF(OR(C26="",D26=""),"",C26+D26)</f>
        <v/>
      </c>
      <c r="F26" s="31"/>
      <c r="G26" s="31"/>
      <c r="H26" s="33" t="str">
        <f aca="false">IF(F26="","",F26-N(G26))</f>
        <v/>
      </c>
      <c r="I26" s="22" t="str">
        <f aca="false">IF(OR(H26="",E26=""),"",IF(H26&lt;=0,0,MAX(0,$C$4-E26)))</f>
        <v/>
      </c>
      <c r="J26" s="40" t="str">
        <f aca="false">IF(H26="","",IF(H26&lt;=0,"Đã thu đủ",IF(E26="","",IF($C$4&lt;=E26,"Chưa đến hạn",IF(I26&lt;=30,"Quá hạn 1–30 ngày",IF(I26&lt;=60,"Quá hạn 31–60 ngày",IF(I26&lt;=90,"Quá hạn 61–90 ngày","Quá hạn trên 90 ngày")))))))</f>
        <v/>
      </c>
      <c r="K26" s="19"/>
    </row>
    <row r="27" customFormat="false" ht="15" hidden="false" customHeight="false" outlineLevel="0" collapsed="false">
      <c r="A27" s="37"/>
      <c r="B27" s="19"/>
      <c r="C27" s="20"/>
      <c r="D27" s="38"/>
      <c r="E27" s="39" t="str">
        <f aca="false">IF(OR(C27="",D27=""),"",C27+D27)</f>
        <v/>
      </c>
      <c r="F27" s="31"/>
      <c r="G27" s="31"/>
      <c r="H27" s="33" t="str">
        <f aca="false">IF(F27="","",F27-N(G27))</f>
        <v/>
      </c>
      <c r="I27" s="22" t="str">
        <f aca="false">IF(OR(H27="",E27=""),"",IF(H27&lt;=0,0,MAX(0,$C$4-E27)))</f>
        <v/>
      </c>
      <c r="J27" s="40" t="str">
        <f aca="false">IF(H27="","",IF(H27&lt;=0,"Đã thu đủ",IF(E27="","",IF($C$4&lt;=E27,"Chưa đến hạn",IF(I27&lt;=30,"Quá hạn 1–30 ngày",IF(I27&lt;=60,"Quá hạn 31–60 ngày",IF(I27&lt;=90,"Quá hạn 61–90 ngày","Quá hạn trên 90 ngày")))))))</f>
        <v/>
      </c>
      <c r="K27" s="19"/>
    </row>
    <row r="28" customFormat="false" ht="15" hidden="false" customHeight="false" outlineLevel="0" collapsed="false">
      <c r="A28" s="37"/>
      <c r="B28" s="19"/>
      <c r="C28" s="20"/>
      <c r="D28" s="38"/>
      <c r="E28" s="39" t="str">
        <f aca="false">IF(OR(C28="",D28=""),"",C28+D28)</f>
        <v/>
      </c>
      <c r="F28" s="31"/>
      <c r="G28" s="31"/>
      <c r="H28" s="33" t="str">
        <f aca="false">IF(F28="","",F28-N(G28))</f>
        <v/>
      </c>
      <c r="I28" s="22" t="str">
        <f aca="false">IF(OR(H28="",E28=""),"",IF(H28&lt;=0,0,MAX(0,$C$4-E28)))</f>
        <v/>
      </c>
      <c r="J28" s="40" t="str">
        <f aca="false">IF(H28="","",IF(H28&lt;=0,"Đã thu đủ",IF(E28="","",IF($C$4&lt;=E28,"Chưa đến hạn",IF(I28&lt;=30,"Quá hạn 1–30 ngày",IF(I28&lt;=60,"Quá hạn 31–60 ngày",IF(I28&lt;=90,"Quá hạn 61–90 ngày","Quá hạn trên 90 ngày")))))))</f>
        <v/>
      </c>
      <c r="K28" s="19"/>
    </row>
    <row r="29" customFormat="false" ht="15" hidden="false" customHeight="false" outlineLevel="0" collapsed="false">
      <c r="A29" s="37"/>
      <c r="B29" s="19"/>
      <c r="C29" s="20"/>
      <c r="D29" s="38"/>
      <c r="E29" s="39" t="str">
        <f aca="false">IF(OR(C29="",D29=""),"",C29+D29)</f>
        <v/>
      </c>
      <c r="F29" s="31"/>
      <c r="G29" s="31"/>
      <c r="H29" s="33" t="str">
        <f aca="false">IF(F29="","",F29-N(G29))</f>
        <v/>
      </c>
      <c r="I29" s="22" t="str">
        <f aca="false">IF(OR(H29="",E29=""),"",IF(H29&lt;=0,0,MAX(0,$C$4-E29)))</f>
        <v/>
      </c>
      <c r="J29" s="40" t="str">
        <f aca="false">IF(H29="","",IF(H29&lt;=0,"Đã thu đủ",IF(E29="","",IF($C$4&lt;=E29,"Chưa đến hạn",IF(I29&lt;=30,"Quá hạn 1–30 ngày",IF(I29&lt;=60,"Quá hạn 31–60 ngày",IF(I29&lt;=90,"Quá hạn 61–90 ngày","Quá hạn trên 90 ngày")))))))</f>
        <v/>
      </c>
      <c r="K29" s="19"/>
    </row>
    <row r="30" customFormat="false" ht="15" hidden="false" customHeight="false" outlineLevel="0" collapsed="false">
      <c r="A30" s="37"/>
      <c r="B30" s="19"/>
      <c r="C30" s="20"/>
      <c r="D30" s="38"/>
      <c r="E30" s="39" t="str">
        <f aca="false">IF(OR(C30="",D30=""),"",C30+D30)</f>
        <v/>
      </c>
      <c r="F30" s="31"/>
      <c r="G30" s="31"/>
      <c r="H30" s="33" t="str">
        <f aca="false">IF(F30="","",F30-N(G30))</f>
        <v/>
      </c>
      <c r="I30" s="22" t="str">
        <f aca="false">IF(OR(H30="",E30=""),"",IF(H30&lt;=0,0,MAX(0,$C$4-E30)))</f>
        <v/>
      </c>
      <c r="J30" s="40" t="str">
        <f aca="false">IF(H30="","",IF(H30&lt;=0,"Đã thu đủ",IF(E30="","",IF($C$4&lt;=E30,"Chưa đến hạn",IF(I30&lt;=30,"Quá hạn 1–30 ngày",IF(I30&lt;=60,"Quá hạn 31–60 ngày",IF(I30&lt;=90,"Quá hạn 61–90 ngày","Quá hạn trên 90 ngày")))))))</f>
        <v/>
      </c>
      <c r="K30" s="19"/>
    </row>
    <row r="31" customFormat="false" ht="15" hidden="false" customHeight="false" outlineLevel="0" collapsed="false">
      <c r="A31" s="37"/>
      <c r="B31" s="19"/>
      <c r="C31" s="20"/>
      <c r="D31" s="38"/>
      <c r="E31" s="39" t="str">
        <f aca="false">IF(OR(C31="",D31=""),"",C31+D31)</f>
        <v/>
      </c>
      <c r="F31" s="31"/>
      <c r="G31" s="31"/>
      <c r="H31" s="33" t="str">
        <f aca="false">IF(F31="","",F31-N(G31))</f>
        <v/>
      </c>
      <c r="I31" s="22" t="str">
        <f aca="false">IF(OR(H31="",E31=""),"",IF(H31&lt;=0,0,MAX(0,$C$4-E31)))</f>
        <v/>
      </c>
      <c r="J31" s="40" t="str">
        <f aca="false">IF(H31="","",IF(H31&lt;=0,"Đã thu đủ",IF(E31="","",IF($C$4&lt;=E31,"Chưa đến hạn",IF(I31&lt;=30,"Quá hạn 1–30 ngày",IF(I31&lt;=60,"Quá hạn 31–60 ngày",IF(I31&lt;=90,"Quá hạn 61–90 ngày","Quá hạn trên 90 ngày")))))))</f>
        <v/>
      </c>
      <c r="K31" s="19"/>
    </row>
    <row r="32" customFormat="false" ht="15" hidden="false" customHeight="false" outlineLevel="0" collapsed="false">
      <c r="A32" s="37"/>
      <c r="B32" s="19"/>
      <c r="C32" s="20"/>
      <c r="D32" s="38"/>
      <c r="E32" s="39" t="str">
        <f aca="false">IF(OR(C32="",D32=""),"",C32+D32)</f>
        <v/>
      </c>
      <c r="F32" s="31"/>
      <c r="G32" s="31"/>
      <c r="H32" s="33" t="str">
        <f aca="false">IF(F32="","",F32-N(G32))</f>
        <v/>
      </c>
      <c r="I32" s="22" t="str">
        <f aca="false">IF(OR(H32="",E32=""),"",IF(H32&lt;=0,0,MAX(0,$C$4-E32)))</f>
        <v/>
      </c>
      <c r="J32" s="40" t="str">
        <f aca="false">IF(H32="","",IF(H32&lt;=0,"Đã thu đủ",IF(E32="","",IF($C$4&lt;=E32,"Chưa đến hạn",IF(I32&lt;=30,"Quá hạn 1–30 ngày",IF(I32&lt;=60,"Quá hạn 31–60 ngày",IF(I32&lt;=90,"Quá hạn 61–90 ngày","Quá hạn trên 90 ngày")))))))</f>
        <v/>
      </c>
      <c r="K32" s="19"/>
    </row>
    <row r="33" customFormat="false" ht="15" hidden="false" customHeight="false" outlineLevel="0" collapsed="false">
      <c r="A33" s="37"/>
      <c r="B33" s="19"/>
      <c r="C33" s="20"/>
      <c r="D33" s="38"/>
      <c r="E33" s="39" t="str">
        <f aca="false">IF(OR(C33="",D33=""),"",C33+D33)</f>
        <v/>
      </c>
      <c r="F33" s="31"/>
      <c r="G33" s="31"/>
      <c r="H33" s="33" t="str">
        <f aca="false">IF(F33="","",F33-N(G33))</f>
        <v/>
      </c>
      <c r="I33" s="22" t="str">
        <f aca="false">IF(OR(H33="",E33=""),"",IF(H33&lt;=0,0,MAX(0,$C$4-E33)))</f>
        <v/>
      </c>
      <c r="J33" s="40" t="str">
        <f aca="false">IF(H33="","",IF(H33&lt;=0,"Đã thu đủ",IF(E33="","",IF($C$4&lt;=E33,"Chưa đến hạn",IF(I33&lt;=30,"Quá hạn 1–30 ngày",IF(I33&lt;=60,"Quá hạn 31–60 ngày",IF(I33&lt;=90,"Quá hạn 61–90 ngày","Quá hạn trên 90 ngày")))))))</f>
        <v/>
      </c>
      <c r="K33" s="19"/>
    </row>
    <row r="34" customFormat="false" ht="15" hidden="false" customHeight="false" outlineLevel="0" collapsed="false">
      <c r="A34" s="37"/>
      <c r="B34" s="19"/>
      <c r="C34" s="20"/>
      <c r="D34" s="38"/>
      <c r="E34" s="39" t="str">
        <f aca="false">IF(OR(C34="",D34=""),"",C34+D34)</f>
        <v/>
      </c>
      <c r="F34" s="31"/>
      <c r="G34" s="31"/>
      <c r="H34" s="33" t="str">
        <f aca="false">IF(F34="","",F34-N(G34))</f>
        <v/>
      </c>
      <c r="I34" s="22" t="str">
        <f aca="false">IF(OR(H34="",E34=""),"",IF(H34&lt;=0,0,MAX(0,$C$4-E34)))</f>
        <v/>
      </c>
      <c r="J34" s="40" t="str">
        <f aca="false">IF(H34="","",IF(H34&lt;=0,"Đã thu đủ",IF(E34="","",IF($C$4&lt;=E34,"Chưa đến hạn",IF(I34&lt;=30,"Quá hạn 1–30 ngày",IF(I34&lt;=60,"Quá hạn 31–60 ngày",IF(I34&lt;=90,"Quá hạn 61–90 ngày","Quá hạn trên 90 ngày")))))))</f>
        <v/>
      </c>
      <c r="K34" s="19"/>
    </row>
    <row r="35" customFormat="false" ht="15" hidden="false" customHeight="false" outlineLevel="0" collapsed="false">
      <c r="A35" s="37"/>
      <c r="B35" s="19"/>
      <c r="C35" s="20"/>
      <c r="D35" s="38"/>
      <c r="E35" s="39" t="str">
        <f aca="false">IF(OR(C35="",D35=""),"",C35+D35)</f>
        <v/>
      </c>
      <c r="F35" s="31"/>
      <c r="G35" s="31"/>
      <c r="H35" s="33" t="str">
        <f aca="false">IF(F35="","",F35-N(G35))</f>
        <v/>
      </c>
      <c r="I35" s="22" t="str">
        <f aca="false">IF(OR(H35="",E35=""),"",IF(H35&lt;=0,0,MAX(0,$C$4-E35)))</f>
        <v/>
      </c>
      <c r="J35" s="40" t="str">
        <f aca="false">IF(H35="","",IF(H35&lt;=0,"Đã thu đủ",IF(E35="","",IF($C$4&lt;=E35,"Chưa đến hạn",IF(I35&lt;=30,"Quá hạn 1–30 ngày",IF(I35&lt;=60,"Quá hạn 31–60 ngày",IF(I35&lt;=90,"Quá hạn 61–90 ngày","Quá hạn trên 90 ngày")))))))</f>
        <v/>
      </c>
      <c r="K35" s="19"/>
    </row>
    <row r="36" customFormat="false" ht="15" hidden="false" customHeight="false" outlineLevel="0" collapsed="false">
      <c r="A36" s="37"/>
      <c r="B36" s="19"/>
      <c r="C36" s="20"/>
      <c r="D36" s="38"/>
      <c r="E36" s="39" t="str">
        <f aca="false">IF(OR(C36="",D36=""),"",C36+D36)</f>
        <v/>
      </c>
      <c r="F36" s="31"/>
      <c r="G36" s="31"/>
      <c r="H36" s="33" t="str">
        <f aca="false">IF(F36="","",F36-N(G36))</f>
        <v/>
      </c>
      <c r="I36" s="22" t="str">
        <f aca="false">IF(OR(H36="",E36=""),"",IF(H36&lt;=0,0,MAX(0,$C$4-E36)))</f>
        <v/>
      </c>
      <c r="J36" s="40" t="str">
        <f aca="false">IF(H36="","",IF(H36&lt;=0,"Đã thu đủ",IF(E36="","",IF($C$4&lt;=E36,"Chưa đến hạn",IF(I36&lt;=30,"Quá hạn 1–30 ngày",IF(I36&lt;=60,"Quá hạn 31–60 ngày",IF(I36&lt;=90,"Quá hạn 61–90 ngày","Quá hạn trên 90 ngày")))))))</f>
        <v/>
      </c>
      <c r="K36" s="19"/>
    </row>
    <row r="37" customFormat="false" ht="15" hidden="false" customHeight="false" outlineLevel="0" collapsed="false">
      <c r="A37" s="37"/>
      <c r="B37" s="19"/>
      <c r="C37" s="20"/>
      <c r="D37" s="38"/>
      <c r="E37" s="39" t="str">
        <f aca="false">IF(OR(C37="",D37=""),"",C37+D37)</f>
        <v/>
      </c>
      <c r="F37" s="31"/>
      <c r="G37" s="31"/>
      <c r="H37" s="33" t="str">
        <f aca="false">IF(F37="","",F37-N(G37))</f>
        <v/>
      </c>
      <c r="I37" s="22" t="str">
        <f aca="false">IF(OR(H37="",E37=""),"",IF(H37&lt;=0,0,MAX(0,$C$4-E37)))</f>
        <v/>
      </c>
      <c r="J37" s="40" t="str">
        <f aca="false">IF(H37="","",IF(H37&lt;=0,"Đã thu đủ",IF(E37="","",IF($C$4&lt;=E37,"Chưa đến hạn",IF(I37&lt;=30,"Quá hạn 1–30 ngày",IF(I37&lt;=60,"Quá hạn 31–60 ngày",IF(I37&lt;=90,"Quá hạn 61–90 ngày","Quá hạn trên 90 ngày")))))))</f>
        <v/>
      </c>
      <c r="K37" s="19"/>
    </row>
    <row r="38" customFormat="false" ht="15" hidden="false" customHeight="false" outlineLevel="0" collapsed="false">
      <c r="A38" s="37"/>
      <c r="B38" s="19"/>
      <c r="C38" s="20"/>
      <c r="D38" s="38"/>
      <c r="E38" s="39" t="str">
        <f aca="false">IF(OR(C38="",D38=""),"",C38+D38)</f>
        <v/>
      </c>
      <c r="F38" s="31"/>
      <c r="G38" s="31"/>
      <c r="H38" s="33" t="str">
        <f aca="false">IF(F38="","",F38-N(G38))</f>
        <v/>
      </c>
      <c r="I38" s="22" t="str">
        <f aca="false">IF(OR(H38="",E38=""),"",IF(H38&lt;=0,0,MAX(0,$C$4-E38)))</f>
        <v/>
      </c>
      <c r="J38" s="40" t="str">
        <f aca="false">IF(H38="","",IF(H38&lt;=0,"Đã thu đủ",IF(E38="","",IF($C$4&lt;=E38,"Chưa đến hạn",IF(I38&lt;=30,"Quá hạn 1–30 ngày",IF(I38&lt;=60,"Quá hạn 31–60 ngày",IF(I38&lt;=90,"Quá hạn 61–90 ngày","Quá hạn trên 90 ngày")))))))</f>
        <v/>
      </c>
      <c r="K38" s="19"/>
    </row>
    <row r="39" customFormat="false" ht="15" hidden="false" customHeight="false" outlineLevel="0" collapsed="false">
      <c r="A39" s="37"/>
      <c r="B39" s="19"/>
      <c r="C39" s="20"/>
      <c r="D39" s="38"/>
      <c r="E39" s="39" t="str">
        <f aca="false">IF(OR(C39="",D39=""),"",C39+D39)</f>
        <v/>
      </c>
      <c r="F39" s="31"/>
      <c r="G39" s="31"/>
      <c r="H39" s="33" t="str">
        <f aca="false">IF(F39="","",F39-N(G39))</f>
        <v/>
      </c>
      <c r="I39" s="22" t="str">
        <f aca="false">IF(OR(H39="",E39=""),"",IF(H39&lt;=0,0,MAX(0,$C$4-E39)))</f>
        <v/>
      </c>
      <c r="J39" s="40" t="str">
        <f aca="false">IF(H39="","",IF(H39&lt;=0,"Đã thu đủ",IF(E39="","",IF($C$4&lt;=E39,"Chưa đến hạn",IF(I39&lt;=30,"Quá hạn 1–30 ngày",IF(I39&lt;=60,"Quá hạn 31–60 ngày",IF(I39&lt;=90,"Quá hạn 61–90 ngày","Quá hạn trên 90 ngày")))))))</f>
        <v/>
      </c>
      <c r="K39" s="19"/>
    </row>
    <row r="40" customFormat="false" ht="15" hidden="false" customHeight="false" outlineLevel="0" collapsed="false">
      <c r="A40" s="37"/>
      <c r="B40" s="19"/>
      <c r="C40" s="20"/>
      <c r="D40" s="38"/>
      <c r="E40" s="39" t="str">
        <f aca="false">IF(OR(C40="",D40=""),"",C40+D40)</f>
        <v/>
      </c>
      <c r="F40" s="31"/>
      <c r="G40" s="31"/>
      <c r="H40" s="33" t="str">
        <f aca="false">IF(F40="","",F40-N(G40))</f>
        <v/>
      </c>
      <c r="I40" s="22" t="str">
        <f aca="false">IF(OR(H40="",E40=""),"",IF(H40&lt;=0,0,MAX(0,$C$4-E40)))</f>
        <v/>
      </c>
      <c r="J40" s="40" t="str">
        <f aca="false">IF(H40="","",IF(H40&lt;=0,"Đã thu đủ",IF(E40="","",IF($C$4&lt;=E40,"Chưa đến hạn",IF(I40&lt;=30,"Quá hạn 1–30 ngày",IF(I40&lt;=60,"Quá hạn 31–60 ngày",IF(I40&lt;=90,"Quá hạn 61–90 ngày","Quá hạn trên 90 ngày")))))))</f>
        <v/>
      </c>
      <c r="K40" s="19"/>
    </row>
    <row r="41" customFormat="false" ht="15" hidden="false" customHeight="false" outlineLevel="0" collapsed="false">
      <c r="A41" s="37"/>
      <c r="B41" s="19"/>
      <c r="C41" s="20"/>
      <c r="D41" s="38"/>
      <c r="E41" s="39" t="str">
        <f aca="false">IF(OR(C41="",D41=""),"",C41+D41)</f>
        <v/>
      </c>
      <c r="F41" s="31"/>
      <c r="G41" s="31"/>
      <c r="H41" s="33" t="str">
        <f aca="false">IF(F41="","",F41-N(G41))</f>
        <v/>
      </c>
      <c r="I41" s="22" t="str">
        <f aca="false">IF(OR(H41="",E41=""),"",IF(H41&lt;=0,0,MAX(0,$C$4-E41)))</f>
        <v/>
      </c>
      <c r="J41" s="40" t="str">
        <f aca="false">IF(H41="","",IF(H41&lt;=0,"Đã thu đủ",IF(E41="","",IF($C$4&lt;=E41,"Chưa đến hạn",IF(I41&lt;=30,"Quá hạn 1–30 ngày",IF(I41&lt;=60,"Quá hạn 31–60 ngày",IF(I41&lt;=90,"Quá hạn 61–90 ngày","Quá hạn trên 90 ngày")))))))</f>
        <v/>
      </c>
      <c r="K41" s="19"/>
    </row>
    <row r="42" customFormat="false" ht="15" hidden="false" customHeight="false" outlineLevel="0" collapsed="false">
      <c r="A42" s="37"/>
      <c r="B42" s="19"/>
      <c r="C42" s="20"/>
      <c r="D42" s="38"/>
      <c r="E42" s="39" t="str">
        <f aca="false">IF(OR(C42="",D42=""),"",C42+D42)</f>
        <v/>
      </c>
      <c r="F42" s="31"/>
      <c r="G42" s="31"/>
      <c r="H42" s="33" t="str">
        <f aca="false">IF(F42="","",F42-N(G42))</f>
        <v/>
      </c>
      <c r="I42" s="22" t="str">
        <f aca="false">IF(OR(H42="",E42=""),"",IF(H42&lt;=0,0,MAX(0,$C$4-E42)))</f>
        <v/>
      </c>
      <c r="J42" s="40" t="str">
        <f aca="false">IF(H42="","",IF(H42&lt;=0,"Đã thu đủ",IF(E42="","",IF($C$4&lt;=E42,"Chưa đến hạn",IF(I42&lt;=30,"Quá hạn 1–30 ngày",IF(I42&lt;=60,"Quá hạn 31–60 ngày",IF(I42&lt;=90,"Quá hạn 61–90 ngày","Quá hạn trên 90 ngày")))))))</f>
        <v/>
      </c>
      <c r="K42" s="19"/>
    </row>
    <row r="43" customFormat="false" ht="15" hidden="false" customHeight="false" outlineLevel="0" collapsed="false">
      <c r="A43" s="37"/>
      <c r="B43" s="19"/>
      <c r="C43" s="20"/>
      <c r="D43" s="38"/>
      <c r="E43" s="39" t="str">
        <f aca="false">IF(OR(C43="",D43=""),"",C43+D43)</f>
        <v/>
      </c>
      <c r="F43" s="31"/>
      <c r="G43" s="31"/>
      <c r="H43" s="33" t="str">
        <f aca="false">IF(F43="","",F43-N(G43))</f>
        <v/>
      </c>
      <c r="I43" s="22" t="str">
        <f aca="false">IF(OR(H43="",E43=""),"",IF(H43&lt;=0,0,MAX(0,$C$4-E43)))</f>
        <v/>
      </c>
      <c r="J43" s="40" t="str">
        <f aca="false">IF(H43="","",IF(H43&lt;=0,"Đã thu đủ",IF(E43="","",IF($C$4&lt;=E43,"Chưa đến hạn",IF(I43&lt;=30,"Quá hạn 1–30 ngày",IF(I43&lt;=60,"Quá hạn 31–60 ngày",IF(I43&lt;=90,"Quá hạn 61–90 ngày","Quá hạn trên 90 ngày")))))))</f>
        <v/>
      </c>
      <c r="K43" s="19"/>
    </row>
    <row r="44" customFormat="false" ht="15" hidden="false" customHeight="false" outlineLevel="0" collapsed="false">
      <c r="A44" s="37"/>
      <c r="B44" s="19"/>
      <c r="C44" s="20"/>
      <c r="D44" s="38"/>
      <c r="E44" s="39" t="str">
        <f aca="false">IF(OR(C44="",D44=""),"",C44+D44)</f>
        <v/>
      </c>
      <c r="F44" s="31"/>
      <c r="G44" s="31"/>
      <c r="H44" s="33" t="str">
        <f aca="false">IF(F44="","",F44-N(G44))</f>
        <v/>
      </c>
      <c r="I44" s="22" t="str">
        <f aca="false">IF(OR(H44="",E44=""),"",IF(H44&lt;=0,0,MAX(0,$C$4-E44)))</f>
        <v/>
      </c>
      <c r="J44" s="40" t="str">
        <f aca="false">IF(H44="","",IF(H44&lt;=0,"Đã thu đủ",IF(E44="","",IF($C$4&lt;=E44,"Chưa đến hạn",IF(I44&lt;=30,"Quá hạn 1–30 ngày",IF(I44&lt;=60,"Quá hạn 31–60 ngày",IF(I44&lt;=90,"Quá hạn 61–90 ngày","Quá hạn trên 90 ngày")))))))</f>
        <v/>
      </c>
      <c r="K44" s="19"/>
    </row>
    <row r="45" customFormat="false" ht="15" hidden="false" customHeight="false" outlineLevel="0" collapsed="false">
      <c r="A45" s="37"/>
      <c r="B45" s="19"/>
      <c r="C45" s="20"/>
      <c r="D45" s="38"/>
      <c r="E45" s="39" t="str">
        <f aca="false">IF(OR(C45="",D45=""),"",C45+D45)</f>
        <v/>
      </c>
      <c r="F45" s="31"/>
      <c r="G45" s="31"/>
      <c r="H45" s="33" t="str">
        <f aca="false">IF(F45="","",F45-N(G45))</f>
        <v/>
      </c>
      <c r="I45" s="22" t="str">
        <f aca="false">IF(OR(H45="",E45=""),"",IF(H45&lt;=0,0,MAX(0,$C$4-E45)))</f>
        <v/>
      </c>
      <c r="J45" s="40" t="str">
        <f aca="false">IF(H45="","",IF(H45&lt;=0,"Đã thu đủ",IF(E45="","",IF($C$4&lt;=E45,"Chưa đến hạn",IF(I45&lt;=30,"Quá hạn 1–30 ngày",IF(I45&lt;=60,"Quá hạn 31–60 ngày",IF(I45&lt;=90,"Quá hạn 61–90 ngày","Quá hạn trên 90 ngày")))))))</f>
        <v/>
      </c>
      <c r="K45" s="19"/>
    </row>
    <row r="46" customFormat="false" ht="15" hidden="false" customHeight="false" outlineLevel="0" collapsed="false">
      <c r="A46" s="37"/>
      <c r="B46" s="19"/>
      <c r="C46" s="20"/>
      <c r="D46" s="38"/>
      <c r="E46" s="39" t="str">
        <f aca="false">IF(OR(C46="",D46=""),"",C46+D46)</f>
        <v/>
      </c>
      <c r="F46" s="31"/>
      <c r="G46" s="31"/>
      <c r="H46" s="33" t="str">
        <f aca="false">IF(F46="","",F46-N(G46))</f>
        <v/>
      </c>
      <c r="I46" s="22" t="str">
        <f aca="false">IF(OR(H46="",E46=""),"",IF(H46&lt;=0,0,MAX(0,$C$4-E46)))</f>
        <v/>
      </c>
      <c r="J46" s="40" t="str">
        <f aca="false">IF(H46="","",IF(H46&lt;=0,"Đã thu đủ",IF(E46="","",IF($C$4&lt;=E46,"Chưa đến hạn",IF(I46&lt;=30,"Quá hạn 1–30 ngày",IF(I46&lt;=60,"Quá hạn 31–60 ngày",IF(I46&lt;=90,"Quá hạn 61–90 ngày","Quá hạn trên 90 ngày")))))))</f>
        <v/>
      </c>
      <c r="K46" s="19"/>
    </row>
    <row r="47" customFormat="false" ht="15" hidden="false" customHeight="false" outlineLevel="0" collapsed="false">
      <c r="A47" s="37"/>
      <c r="B47" s="19"/>
      <c r="C47" s="20"/>
      <c r="D47" s="38"/>
      <c r="E47" s="39" t="str">
        <f aca="false">IF(OR(C47="",D47=""),"",C47+D47)</f>
        <v/>
      </c>
      <c r="F47" s="31"/>
      <c r="G47" s="31"/>
      <c r="H47" s="33" t="str">
        <f aca="false">IF(F47="","",F47-N(G47))</f>
        <v/>
      </c>
      <c r="I47" s="22" t="str">
        <f aca="false">IF(OR(H47="",E47=""),"",IF(H47&lt;=0,0,MAX(0,$C$4-E47)))</f>
        <v/>
      </c>
      <c r="J47" s="40" t="str">
        <f aca="false">IF(H47="","",IF(H47&lt;=0,"Đã thu đủ",IF(E47="","",IF($C$4&lt;=E47,"Chưa đến hạn",IF(I47&lt;=30,"Quá hạn 1–30 ngày",IF(I47&lt;=60,"Quá hạn 31–60 ngày",IF(I47&lt;=90,"Quá hạn 61–90 ngày","Quá hạn trên 90 ngày")))))))</f>
        <v/>
      </c>
      <c r="K47" s="19"/>
    </row>
    <row r="48" customFormat="false" ht="15" hidden="false" customHeight="false" outlineLevel="0" collapsed="false">
      <c r="A48" s="37"/>
      <c r="B48" s="19"/>
      <c r="C48" s="20"/>
      <c r="D48" s="38"/>
      <c r="E48" s="39" t="str">
        <f aca="false">IF(OR(C48="",D48=""),"",C48+D48)</f>
        <v/>
      </c>
      <c r="F48" s="31"/>
      <c r="G48" s="31"/>
      <c r="H48" s="33" t="str">
        <f aca="false">IF(F48="","",F48-N(G48))</f>
        <v/>
      </c>
      <c r="I48" s="22" t="str">
        <f aca="false">IF(OR(H48="",E48=""),"",IF(H48&lt;=0,0,MAX(0,$C$4-E48)))</f>
        <v/>
      </c>
      <c r="J48" s="40" t="str">
        <f aca="false">IF(H48="","",IF(H48&lt;=0,"Đã thu đủ",IF(E48="","",IF($C$4&lt;=E48,"Chưa đến hạn",IF(I48&lt;=30,"Quá hạn 1–30 ngày",IF(I48&lt;=60,"Quá hạn 31–60 ngày",IF(I48&lt;=90,"Quá hạn 61–90 ngày","Quá hạn trên 90 ngày")))))))</f>
        <v/>
      </c>
      <c r="K48" s="19"/>
    </row>
    <row r="49" customFormat="false" ht="15" hidden="false" customHeight="false" outlineLevel="0" collapsed="false">
      <c r="A49" s="37"/>
      <c r="B49" s="19"/>
      <c r="C49" s="20"/>
      <c r="D49" s="38"/>
      <c r="E49" s="39" t="str">
        <f aca="false">IF(OR(C49="",D49=""),"",C49+D49)</f>
        <v/>
      </c>
      <c r="F49" s="31"/>
      <c r="G49" s="31"/>
      <c r="H49" s="33" t="str">
        <f aca="false">IF(F49="","",F49-N(G49))</f>
        <v/>
      </c>
      <c r="I49" s="22" t="str">
        <f aca="false">IF(OR(H49="",E49=""),"",IF(H49&lt;=0,0,MAX(0,$C$4-E49)))</f>
        <v/>
      </c>
      <c r="J49" s="40" t="str">
        <f aca="false">IF(H49="","",IF(H49&lt;=0,"Đã thu đủ",IF(E49="","",IF($C$4&lt;=E49,"Chưa đến hạn",IF(I49&lt;=30,"Quá hạn 1–30 ngày",IF(I49&lt;=60,"Quá hạn 31–60 ngày",IF(I49&lt;=90,"Quá hạn 61–90 ngày","Quá hạn trên 90 ngày")))))))</f>
        <v/>
      </c>
      <c r="K49" s="19"/>
    </row>
    <row r="50" customFormat="false" ht="15" hidden="false" customHeight="false" outlineLevel="0" collapsed="false">
      <c r="A50" s="37"/>
      <c r="B50" s="19"/>
      <c r="C50" s="20"/>
      <c r="D50" s="38"/>
      <c r="E50" s="39" t="str">
        <f aca="false">IF(OR(C50="",D50=""),"",C50+D50)</f>
        <v/>
      </c>
      <c r="F50" s="31"/>
      <c r="G50" s="31"/>
      <c r="H50" s="33" t="str">
        <f aca="false">IF(F50="","",F50-N(G50))</f>
        <v/>
      </c>
      <c r="I50" s="22" t="str">
        <f aca="false">IF(OR(H50="",E50=""),"",IF(H50&lt;=0,0,MAX(0,$C$4-E50)))</f>
        <v/>
      </c>
      <c r="J50" s="40" t="str">
        <f aca="false">IF(H50="","",IF(H50&lt;=0,"Đã thu đủ",IF(E50="","",IF($C$4&lt;=E50,"Chưa đến hạn",IF(I50&lt;=30,"Quá hạn 1–30 ngày",IF(I50&lt;=60,"Quá hạn 31–60 ngày",IF(I50&lt;=90,"Quá hạn 61–90 ngày","Quá hạn trên 90 ngày")))))))</f>
        <v/>
      </c>
      <c r="K50" s="19"/>
    </row>
    <row r="51" customFormat="false" ht="15" hidden="false" customHeight="false" outlineLevel="0" collapsed="false">
      <c r="A51" s="37"/>
      <c r="B51" s="19"/>
      <c r="C51" s="20"/>
      <c r="D51" s="38"/>
      <c r="E51" s="39" t="str">
        <f aca="false">IF(OR(C51="",D51=""),"",C51+D51)</f>
        <v/>
      </c>
      <c r="F51" s="31"/>
      <c r="G51" s="31"/>
      <c r="H51" s="33" t="str">
        <f aca="false">IF(F51="","",F51-N(G51))</f>
        <v/>
      </c>
      <c r="I51" s="22" t="str">
        <f aca="false">IF(OR(H51="",E51=""),"",IF(H51&lt;=0,0,MAX(0,$C$4-E51)))</f>
        <v/>
      </c>
      <c r="J51" s="40" t="str">
        <f aca="false">IF(H51="","",IF(H51&lt;=0,"Đã thu đủ",IF(E51="","",IF($C$4&lt;=E51,"Chưa đến hạn",IF(I51&lt;=30,"Quá hạn 1–30 ngày",IF(I51&lt;=60,"Quá hạn 31–60 ngày",IF(I51&lt;=90,"Quá hạn 61–90 ngày","Quá hạn trên 90 ngày")))))))</f>
        <v/>
      </c>
      <c r="K51" s="19"/>
    </row>
    <row r="52" customFormat="false" ht="15" hidden="false" customHeight="false" outlineLevel="0" collapsed="false">
      <c r="A52" s="37"/>
      <c r="B52" s="19"/>
      <c r="C52" s="20"/>
      <c r="D52" s="38"/>
      <c r="E52" s="39" t="str">
        <f aca="false">IF(OR(C52="",D52=""),"",C52+D52)</f>
        <v/>
      </c>
      <c r="F52" s="31"/>
      <c r="G52" s="31"/>
      <c r="H52" s="33" t="str">
        <f aca="false">IF(F52="","",F52-N(G52))</f>
        <v/>
      </c>
      <c r="I52" s="22" t="str">
        <f aca="false">IF(OR(H52="",E52=""),"",IF(H52&lt;=0,0,MAX(0,$C$4-E52)))</f>
        <v/>
      </c>
      <c r="J52" s="40" t="str">
        <f aca="false">IF(H52="","",IF(H52&lt;=0,"Đã thu đủ",IF(E52="","",IF($C$4&lt;=E52,"Chưa đến hạn",IF(I52&lt;=30,"Quá hạn 1–30 ngày",IF(I52&lt;=60,"Quá hạn 31–60 ngày",IF(I52&lt;=90,"Quá hạn 61–90 ngày","Quá hạn trên 90 ngày")))))))</f>
        <v/>
      </c>
      <c r="K52" s="19"/>
    </row>
    <row r="53" customFormat="false" ht="15" hidden="false" customHeight="false" outlineLevel="0" collapsed="false">
      <c r="A53" s="37"/>
      <c r="B53" s="19"/>
      <c r="C53" s="20"/>
      <c r="D53" s="38"/>
      <c r="E53" s="39" t="str">
        <f aca="false">IF(OR(C53="",D53=""),"",C53+D53)</f>
        <v/>
      </c>
      <c r="F53" s="31"/>
      <c r="G53" s="31"/>
      <c r="H53" s="33" t="str">
        <f aca="false">IF(F53="","",F53-N(G53))</f>
        <v/>
      </c>
      <c r="I53" s="22" t="str">
        <f aca="false">IF(OR(H53="",E53=""),"",IF(H53&lt;=0,0,MAX(0,$C$4-E53)))</f>
        <v/>
      </c>
      <c r="J53" s="40" t="str">
        <f aca="false">IF(H53="","",IF(H53&lt;=0,"Đã thu đủ",IF(E53="","",IF($C$4&lt;=E53,"Chưa đến hạn",IF(I53&lt;=30,"Quá hạn 1–30 ngày",IF(I53&lt;=60,"Quá hạn 31–60 ngày",IF(I53&lt;=90,"Quá hạn 61–90 ngày","Quá hạn trên 90 ngày")))))))</f>
        <v/>
      </c>
      <c r="K53" s="19"/>
    </row>
    <row r="54" customFormat="false" ht="15" hidden="false" customHeight="false" outlineLevel="0" collapsed="false">
      <c r="A54" s="37"/>
      <c r="B54" s="19"/>
      <c r="C54" s="20"/>
      <c r="D54" s="38"/>
      <c r="E54" s="39" t="str">
        <f aca="false">IF(OR(C54="",D54=""),"",C54+D54)</f>
        <v/>
      </c>
      <c r="F54" s="31"/>
      <c r="G54" s="31"/>
      <c r="H54" s="33" t="str">
        <f aca="false">IF(F54="","",F54-N(G54))</f>
        <v/>
      </c>
      <c r="I54" s="22" t="str">
        <f aca="false">IF(OR(H54="",E54=""),"",IF(H54&lt;=0,0,MAX(0,$C$4-E54)))</f>
        <v/>
      </c>
      <c r="J54" s="40" t="str">
        <f aca="false">IF(H54="","",IF(H54&lt;=0,"Đã thu đủ",IF(E54="","",IF($C$4&lt;=E54,"Chưa đến hạn",IF(I54&lt;=30,"Quá hạn 1–30 ngày",IF(I54&lt;=60,"Quá hạn 31–60 ngày",IF(I54&lt;=90,"Quá hạn 61–90 ngày","Quá hạn trên 90 ngày")))))))</f>
        <v/>
      </c>
      <c r="K54" s="19"/>
    </row>
    <row r="55" customFormat="false" ht="15" hidden="false" customHeight="false" outlineLevel="0" collapsed="false">
      <c r="A55" s="37"/>
      <c r="B55" s="19"/>
      <c r="C55" s="20"/>
      <c r="D55" s="38"/>
      <c r="E55" s="39" t="str">
        <f aca="false">IF(OR(C55="",D55=""),"",C55+D55)</f>
        <v/>
      </c>
      <c r="F55" s="31"/>
      <c r="G55" s="31"/>
      <c r="H55" s="33" t="str">
        <f aca="false">IF(F55="","",F55-N(G55))</f>
        <v/>
      </c>
      <c r="I55" s="22" t="str">
        <f aca="false">IF(OR(H55="",E55=""),"",IF(H55&lt;=0,0,MAX(0,$C$4-E55)))</f>
        <v/>
      </c>
      <c r="J55" s="40" t="str">
        <f aca="false">IF(H55="","",IF(H55&lt;=0,"Đã thu đủ",IF(E55="","",IF($C$4&lt;=E55,"Chưa đến hạn",IF(I55&lt;=30,"Quá hạn 1–30 ngày",IF(I55&lt;=60,"Quá hạn 31–60 ngày",IF(I55&lt;=90,"Quá hạn 61–90 ngày","Quá hạn trên 90 ngày")))))))</f>
        <v/>
      </c>
      <c r="K55" s="19"/>
    </row>
    <row r="56" customFormat="false" ht="15" hidden="false" customHeight="false" outlineLevel="0" collapsed="false">
      <c r="A56" s="37"/>
      <c r="B56" s="19"/>
      <c r="C56" s="20"/>
      <c r="D56" s="38"/>
      <c r="E56" s="39" t="str">
        <f aca="false">IF(OR(C56="",D56=""),"",C56+D56)</f>
        <v/>
      </c>
      <c r="F56" s="31"/>
      <c r="G56" s="31"/>
      <c r="H56" s="33" t="str">
        <f aca="false">IF(F56="","",F56-N(G56))</f>
        <v/>
      </c>
      <c r="I56" s="22" t="str">
        <f aca="false">IF(OR(H56="",E56=""),"",IF(H56&lt;=0,0,MAX(0,$C$4-E56)))</f>
        <v/>
      </c>
      <c r="J56" s="40" t="str">
        <f aca="false">IF(H56="","",IF(H56&lt;=0,"Đã thu đủ",IF(E56="","",IF($C$4&lt;=E56,"Chưa đến hạn",IF(I56&lt;=30,"Quá hạn 1–30 ngày",IF(I56&lt;=60,"Quá hạn 31–60 ngày",IF(I56&lt;=90,"Quá hạn 61–90 ngày","Quá hạn trên 90 ngày")))))))</f>
        <v/>
      </c>
      <c r="K56" s="19"/>
    </row>
    <row r="57" customFormat="false" ht="15" hidden="false" customHeight="false" outlineLevel="0" collapsed="false">
      <c r="A57" s="37"/>
      <c r="B57" s="19"/>
      <c r="C57" s="20"/>
      <c r="D57" s="38"/>
      <c r="E57" s="39" t="str">
        <f aca="false">IF(OR(C57="",D57=""),"",C57+D57)</f>
        <v/>
      </c>
      <c r="F57" s="31"/>
      <c r="G57" s="31"/>
      <c r="H57" s="33" t="str">
        <f aca="false">IF(F57="","",F57-N(G57))</f>
        <v/>
      </c>
      <c r="I57" s="22" t="str">
        <f aca="false">IF(OR(H57="",E57=""),"",IF(H57&lt;=0,0,MAX(0,$C$4-E57)))</f>
        <v/>
      </c>
      <c r="J57" s="40" t="str">
        <f aca="false">IF(H57="","",IF(H57&lt;=0,"Đã thu đủ",IF(E57="","",IF($C$4&lt;=E57,"Chưa đến hạn",IF(I57&lt;=30,"Quá hạn 1–30 ngày",IF(I57&lt;=60,"Quá hạn 31–60 ngày",IF(I57&lt;=90,"Quá hạn 61–90 ngày","Quá hạn trên 90 ngày")))))))</f>
        <v/>
      </c>
      <c r="K57" s="19"/>
    </row>
    <row r="58" customFormat="false" ht="15" hidden="false" customHeight="false" outlineLevel="0" collapsed="false">
      <c r="A58" s="37"/>
      <c r="B58" s="19"/>
      <c r="C58" s="20"/>
      <c r="D58" s="38"/>
      <c r="E58" s="39" t="str">
        <f aca="false">IF(OR(C58="",D58=""),"",C58+D58)</f>
        <v/>
      </c>
      <c r="F58" s="31"/>
      <c r="G58" s="31"/>
      <c r="H58" s="33" t="str">
        <f aca="false">IF(F58="","",F58-N(G58))</f>
        <v/>
      </c>
      <c r="I58" s="22" t="str">
        <f aca="false">IF(OR(H58="",E58=""),"",IF(H58&lt;=0,0,MAX(0,$C$4-E58)))</f>
        <v/>
      </c>
      <c r="J58" s="40" t="str">
        <f aca="false">IF(H58="","",IF(H58&lt;=0,"Đã thu đủ",IF(E58="","",IF($C$4&lt;=E58,"Chưa đến hạn",IF(I58&lt;=30,"Quá hạn 1–30 ngày",IF(I58&lt;=60,"Quá hạn 31–60 ngày",IF(I58&lt;=90,"Quá hạn 61–90 ngày","Quá hạn trên 90 ngày")))))))</f>
        <v/>
      </c>
      <c r="K58" s="19"/>
    </row>
    <row r="59" customFormat="false" ht="15" hidden="false" customHeight="false" outlineLevel="0" collapsed="false">
      <c r="A59" s="37"/>
      <c r="B59" s="19"/>
      <c r="C59" s="20"/>
      <c r="D59" s="38"/>
      <c r="E59" s="39" t="str">
        <f aca="false">IF(OR(C59="",D59=""),"",C59+D59)</f>
        <v/>
      </c>
      <c r="F59" s="31"/>
      <c r="G59" s="31"/>
      <c r="H59" s="33" t="str">
        <f aca="false">IF(F59="","",F59-N(G59))</f>
        <v/>
      </c>
      <c r="I59" s="22" t="str">
        <f aca="false">IF(OR(H59="",E59=""),"",IF(H59&lt;=0,0,MAX(0,$C$4-E59)))</f>
        <v/>
      </c>
      <c r="J59" s="40" t="str">
        <f aca="false">IF(H59="","",IF(H59&lt;=0,"Đã thu đủ",IF(E59="","",IF($C$4&lt;=E59,"Chưa đến hạn",IF(I59&lt;=30,"Quá hạn 1–30 ngày",IF(I59&lt;=60,"Quá hạn 31–60 ngày",IF(I59&lt;=90,"Quá hạn 61–90 ngày","Quá hạn trên 90 ngày")))))))</f>
        <v/>
      </c>
      <c r="K59" s="19"/>
    </row>
    <row r="60" customFormat="false" ht="15" hidden="false" customHeight="false" outlineLevel="0" collapsed="false">
      <c r="A60" s="37"/>
      <c r="B60" s="19"/>
      <c r="C60" s="20"/>
      <c r="D60" s="38"/>
      <c r="E60" s="39" t="str">
        <f aca="false">IF(OR(C60="",D60=""),"",C60+D60)</f>
        <v/>
      </c>
      <c r="F60" s="31"/>
      <c r="G60" s="31"/>
      <c r="H60" s="33" t="str">
        <f aca="false">IF(F60="","",F60-N(G60))</f>
        <v/>
      </c>
      <c r="I60" s="22" t="str">
        <f aca="false">IF(OR(H60="",E60=""),"",IF(H60&lt;=0,0,MAX(0,$C$4-E60)))</f>
        <v/>
      </c>
      <c r="J60" s="40" t="str">
        <f aca="false">IF(H60="","",IF(H60&lt;=0,"Đã thu đủ",IF(E60="","",IF($C$4&lt;=E60,"Chưa đến hạn",IF(I60&lt;=30,"Quá hạn 1–30 ngày",IF(I60&lt;=60,"Quá hạn 31–60 ngày",IF(I60&lt;=90,"Quá hạn 61–90 ngày","Quá hạn trên 90 ngày")))))))</f>
        <v/>
      </c>
      <c r="K60" s="19"/>
    </row>
    <row r="61" customFormat="false" ht="15" hidden="false" customHeight="false" outlineLevel="0" collapsed="false">
      <c r="A61" s="37"/>
      <c r="B61" s="19"/>
      <c r="C61" s="20"/>
      <c r="D61" s="38"/>
      <c r="E61" s="39" t="str">
        <f aca="false">IF(OR(C61="",D61=""),"",C61+D61)</f>
        <v/>
      </c>
      <c r="F61" s="31"/>
      <c r="G61" s="31"/>
      <c r="H61" s="33" t="str">
        <f aca="false">IF(F61="","",F61-N(G61))</f>
        <v/>
      </c>
      <c r="I61" s="22" t="str">
        <f aca="false">IF(OR(H61="",E61=""),"",IF(H61&lt;=0,0,MAX(0,$C$4-E61)))</f>
        <v/>
      </c>
      <c r="J61" s="40" t="str">
        <f aca="false">IF(H61="","",IF(H61&lt;=0,"Đã thu đủ",IF(E61="","",IF($C$4&lt;=E61,"Chưa đến hạn",IF(I61&lt;=30,"Quá hạn 1–30 ngày",IF(I61&lt;=60,"Quá hạn 31–60 ngày",IF(I61&lt;=90,"Quá hạn 61–90 ngày","Quá hạn trên 90 ngày")))))))</f>
        <v/>
      </c>
      <c r="K61" s="19"/>
    </row>
    <row r="62" customFormat="false" ht="15" hidden="false" customHeight="false" outlineLevel="0" collapsed="false">
      <c r="A62" s="37"/>
      <c r="B62" s="19"/>
      <c r="C62" s="20"/>
      <c r="D62" s="38"/>
      <c r="E62" s="39" t="str">
        <f aca="false">IF(OR(C62="",D62=""),"",C62+D62)</f>
        <v/>
      </c>
      <c r="F62" s="31"/>
      <c r="G62" s="31"/>
      <c r="H62" s="33" t="str">
        <f aca="false">IF(F62="","",F62-N(G62))</f>
        <v/>
      </c>
      <c r="I62" s="22" t="str">
        <f aca="false">IF(OR(H62="",E62=""),"",IF(H62&lt;=0,0,MAX(0,$C$4-E62)))</f>
        <v/>
      </c>
      <c r="J62" s="40" t="str">
        <f aca="false">IF(H62="","",IF(H62&lt;=0,"Đã thu đủ",IF(E62="","",IF($C$4&lt;=E62,"Chưa đến hạn",IF(I62&lt;=30,"Quá hạn 1–30 ngày",IF(I62&lt;=60,"Quá hạn 31–60 ngày",IF(I62&lt;=90,"Quá hạn 61–90 ngày","Quá hạn trên 90 ngày")))))))</f>
        <v/>
      </c>
      <c r="K62" s="19"/>
    </row>
    <row r="63" customFormat="false" ht="15" hidden="false" customHeight="false" outlineLevel="0" collapsed="false">
      <c r="A63" s="37"/>
      <c r="B63" s="19"/>
      <c r="C63" s="20"/>
      <c r="D63" s="38"/>
      <c r="E63" s="39" t="str">
        <f aca="false">IF(OR(C63="",D63=""),"",C63+D63)</f>
        <v/>
      </c>
      <c r="F63" s="31"/>
      <c r="G63" s="31"/>
      <c r="H63" s="33" t="str">
        <f aca="false">IF(F63="","",F63-N(G63))</f>
        <v/>
      </c>
      <c r="I63" s="22" t="str">
        <f aca="false">IF(OR(H63="",E63=""),"",IF(H63&lt;=0,0,MAX(0,$C$4-E63)))</f>
        <v/>
      </c>
      <c r="J63" s="40" t="str">
        <f aca="false">IF(H63="","",IF(H63&lt;=0,"Đã thu đủ",IF(E63="","",IF($C$4&lt;=E63,"Chưa đến hạn",IF(I63&lt;=30,"Quá hạn 1–30 ngày",IF(I63&lt;=60,"Quá hạn 31–60 ngày",IF(I63&lt;=90,"Quá hạn 61–90 ngày","Quá hạn trên 90 ngày")))))))</f>
        <v/>
      </c>
      <c r="K63" s="19"/>
    </row>
    <row r="64" customFormat="false" ht="15" hidden="false" customHeight="false" outlineLevel="0" collapsed="false">
      <c r="A64" s="37"/>
      <c r="B64" s="19"/>
      <c r="C64" s="20"/>
      <c r="D64" s="38"/>
      <c r="E64" s="39" t="str">
        <f aca="false">IF(OR(C64="",D64=""),"",C64+D64)</f>
        <v/>
      </c>
      <c r="F64" s="31"/>
      <c r="G64" s="31"/>
      <c r="H64" s="33" t="str">
        <f aca="false">IF(F64="","",F64-N(G64))</f>
        <v/>
      </c>
      <c r="I64" s="22" t="str">
        <f aca="false">IF(OR(H64="",E64=""),"",IF(H64&lt;=0,0,MAX(0,$C$4-E64)))</f>
        <v/>
      </c>
      <c r="J64" s="40" t="str">
        <f aca="false">IF(H64="","",IF(H64&lt;=0,"Đã thu đủ",IF(E64="","",IF($C$4&lt;=E64,"Chưa đến hạn",IF(I64&lt;=30,"Quá hạn 1–30 ngày",IF(I64&lt;=60,"Quá hạn 31–60 ngày",IF(I64&lt;=90,"Quá hạn 61–90 ngày","Quá hạn trên 90 ngày")))))))</f>
        <v/>
      </c>
      <c r="K64" s="19"/>
    </row>
    <row r="65" customFormat="false" ht="15" hidden="false" customHeight="false" outlineLevel="0" collapsed="false">
      <c r="A65" s="37"/>
      <c r="B65" s="19"/>
      <c r="C65" s="20"/>
      <c r="D65" s="38"/>
      <c r="E65" s="39" t="str">
        <f aca="false">IF(OR(C65="",D65=""),"",C65+D65)</f>
        <v/>
      </c>
      <c r="F65" s="31"/>
      <c r="G65" s="31"/>
      <c r="H65" s="33" t="str">
        <f aca="false">IF(F65="","",F65-N(G65))</f>
        <v/>
      </c>
      <c r="I65" s="22" t="str">
        <f aca="false">IF(OR(H65="",E65=""),"",IF(H65&lt;=0,0,MAX(0,$C$4-E65)))</f>
        <v/>
      </c>
      <c r="J65" s="40" t="str">
        <f aca="false">IF(H65="","",IF(H65&lt;=0,"Đã thu đủ",IF(E65="","",IF($C$4&lt;=E65,"Chưa đến hạn",IF(I65&lt;=30,"Quá hạn 1–30 ngày",IF(I65&lt;=60,"Quá hạn 31–60 ngày",IF(I65&lt;=90,"Quá hạn 61–90 ngày","Quá hạn trên 90 ngày")))))))</f>
        <v/>
      </c>
      <c r="K65" s="19"/>
    </row>
    <row r="66" customFormat="false" ht="15" hidden="false" customHeight="false" outlineLevel="0" collapsed="false">
      <c r="A66" s="37"/>
      <c r="B66" s="19"/>
      <c r="C66" s="20"/>
      <c r="D66" s="38"/>
      <c r="E66" s="39" t="str">
        <f aca="false">IF(OR(C66="",D66=""),"",C66+D66)</f>
        <v/>
      </c>
      <c r="F66" s="31"/>
      <c r="G66" s="31"/>
      <c r="H66" s="33" t="str">
        <f aca="false">IF(F66="","",F66-N(G66))</f>
        <v/>
      </c>
      <c r="I66" s="22" t="str">
        <f aca="false">IF(OR(H66="",E66=""),"",IF(H66&lt;=0,0,MAX(0,$C$4-E66)))</f>
        <v/>
      </c>
      <c r="J66" s="40" t="str">
        <f aca="false">IF(H66="","",IF(H66&lt;=0,"Đã thu đủ",IF(E66="","",IF($C$4&lt;=E66,"Chưa đến hạn",IF(I66&lt;=30,"Quá hạn 1–30 ngày",IF(I66&lt;=60,"Quá hạn 31–60 ngày",IF(I66&lt;=90,"Quá hạn 61–90 ngày","Quá hạn trên 90 ngày")))))))</f>
        <v/>
      </c>
      <c r="K66" s="19"/>
    </row>
    <row r="67" customFormat="false" ht="15" hidden="false" customHeight="false" outlineLevel="0" collapsed="false">
      <c r="A67" s="37"/>
      <c r="B67" s="19"/>
      <c r="C67" s="20"/>
      <c r="D67" s="38"/>
      <c r="E67" s="39" t="str">
        <f aca="false">IF(OR(C67="",D67=""),"",C67+D67)</f>
        <v/>
      </c>
      <c r="F67" s="31"/>
      <c r="G67" s="31"/>
      <c r="H67" s="33" t="str">
        <f aca="false">IF(F67="","",F67-N(G67))</f>
        <v/>
      </c>
      <c r="I67" s="22" t="str">
        <f aca="false">IF(OR(H67="",E67=""),"",IF(H67&lt;=0,0,MAX(0,$C$4-E67)))</f>
        <v/>
      </c>
      <c r="J67" s="40" t="str">
        <f aca="false">IF(H67="","",IF(H67&lt;=0,"Đã thu đủ",IF(E67="","",IF($C$4&lt;=E67,"Chưa đến hạn",IF(I67&lt;=30,"Quá hạn 1–30 ngày",IF(I67&lt;=60,"Quá hạn 31–60 ngày",IF(I67&lt;=90,"Quá hạn 61–90 ngày","Quá hạn trên 90 ngày")))))))</f>
        <v/>
      </c>
      <c r="K67" s="19"/>
    </row>
    <row r="68" customFormat="false" ht="15" hidden="false" customHeight="false" outlineLevel="0" collapsed="false">
      <c r="A68" s="37"/>
      <c r="B68" s="19"/>
      <c r="C68" s="20"/>
      <c r="D68" s="38"/>
      <c r="E68" s="39" t="str">
        <f aca="false">IF(OR(C68="",D68=""),"",C68+D68)</f>
        <v/>
      </c>
      <c r="F68" s="31"/>
      <c r="G68" s="31"/>
      <c r="H68" s="33" t="str">
        <f aca="false">IF(F68="","",F68-N(G68))</f>
        <v/>
      </c>
      <c r="I68" s="22" t="str">
        <f aca="false">IF(OR(H68="",E68=""),"",IF(H68&lt;=0,0,MAX(0,$C$4-E68)))</f>
        <v/>
      </c>
      <c r="J68" s="40" t="str">
        <f aca="false">IF(H68="","",IF(H68&lt;=0,"Đã thu đủ",IF(E68="","",IF($C$4&lt;=E68,"Chưa đến hạn",IF(I68&lt;=30,"Quá hạn 1–30 ngày",IF(I68&lt;=60,"Quá hạn 31–60 ngày",IF(I68&lt;=90,"Quá hạn 61–90 ngày","Quá hạn trên 90 ngày")))))))</f>
        <v/>
      </c>
      <c r="K68" s="19"/>
    </row>
    <row r="69" customFormat="false" ht="15" hidden="false" customHeight="false" outlineLevel="0" collapsed="false">
      <c r="A69" s="37"/>
      <c r="B69" s="19"/>
      <c r="C69" s="20"/>
      <c r="D69" s="38"/>
      <c r="E69" s="39" t="str">
        <f aca="false">IF(OR(C69="",D69=""),"",C69+D69)</f>
        <v/>
      </c>
      <c r="F69" s="31"/>
      <c r="G69" s="31"/>
      <c r="H69" s="33" t="str">
        <f aca="false">IF(F69="","",F69-N(G69))</f>
        <v/>
      </c>
      <c r="I69" s="22" t="str">
        <f aca="false">IF(OR(H69="",E69=""),"",IF(H69&lt;=0,0,MAX(0,$C$4-E69)))</f>
        <v/>
      </c>
      <c r="J69" s="40" t="str">
        <f aca="false">IF(H69="","",IF(H69&lt;=0,"Đã thu đủ",IF(E69="","",IF($C$4&lt;=E69,"Chưa đến hạn",IF(I69&lt;=30,"Quá hạn 1–30 ngày",IF(I69&lt;=60,"Quá hạn 31–60 ngày",IF(I69&lt;=90,"Quá hạn 61–90 ngày","Quá hạn trên 90 ngày")))))))</f>
        <v/>
      </c>
      <c r="K69" s="19"/>
    </row>
    <row r="70" customFormat="false" ht="15" hidden="false" customHeight="false" outlineLevel="0" collapsed="false">
      <c r="A70" s="37"/>
      <c r="B70" s="19"/>
      <c r="C70" s="20"/>
      <c r="D70" s="38"/>
      <c r="E70" s="39" t="str">
        <f aca="false">IF(OR(C70="",D70=""),"",C70+D70)</f>
        <v/>
      </c>
      <c r="F70" s="31"/>
      <c r="G70" s="31"/>
      <c r="H70" s="33" t="str">
        <f aca="false">IF(F70="","",F70-N(G70))</f>
        <v/>
      </c>
      <c r="I70" s="22" t="str">
        <f aca="false">IF(OR(H70="",E70=""),"",IF(H70&lt;=0,0,MAX(0,$C$4-E70)))</f>
        <v/>
      </c>
      <c r="J70" s="40" t="str">
        <f aca="false">IF(H70="","",IF(H70&lt;=0,"Đã thu đủ",IF(E70="","",IF($C$4&lt;=E70,"Chưa đến hạn",IF(I70&lt;=30,"Quá hạn 1–30 ngày",IF(I70&lt;=60,"Quá hạn 31–60 ngày",IF(I70&lt;=90,"Quá hạn 61–90 ngày","Quá hạn trên 90 ngày")))))))</f>
        <v/>
      </c>
      <c r="K70" s="19"/>
    </row>
    <row r="71" customFormat="false" ht="15" hidden="false" customHeight="false" outlineLevel="0" collapsed="false">
      <c r="A71" s="37"/>
      <c r="B71" s="19"/>
      <c r="C71" s="20"/>
      <c r="D71" s="38"/>
      <c r="E71" s="39" t="str">
        <f aca="false">IF(OR(C71="",D71=""),"",C71+D71)</f>
        <v/>
      </c>
      <c r="F71" s="31"/>
      <c r="G71" s="31"/>
      <c r="H71" s="33" t="str">
        <f aca="false">IF(F71="","",F71-N(G71))</f>
        <v/>
      </c>
      <c r="I71" s="22" t="str">
        <f aca="false">IF(OR(H71="",E71=""),"",IF(H71&lt;=0,0,MAX(0,$C$4-E71)))</f>
        <v/>
      </c>
      <c r="J71" s="40" t="str">
        <f aca="false">IF(H71="","",IF(H71&lt;=0,"Đã thu đủ",IF(E71="","",IF($C$4&lt;=E71,"Chưa đến hạn",IF(I71&lt;=30,"Quá hạn 1–30 ngày",IF(I71&lt;=60,"Quá hạn 31–60 ngày",IF(I71&lt;=90,"Quá hạn 61–90 ngày","Quá hạn trên 90 ngày")))))))</f>
        <v/>
      </c>
      <c r="K71" s="19"/>
    </row>
    <row r="72" customFormat="false" ht="15" hidden="false" customHeight="false" outlineLevel="0" collapsed="false">
      <c r="A72" s="37"/>
      <c r="B72" s="19"/>
      <c r="C72" s="20"/>
      <c r="D72" s="38"/>
      <c r="E72" s="39" t="str">
        <f aca="false">IF(OR(C72="",D72=""),"",C72+D72)</f>
        <v/>
      </c>
      <c r="F72" s="31"/>
      <c r="G72" s="31"/>
      <c r="H72" s="33" t="str">
        <f aca="false">IF(F72="","",F72-N(G72))</f>
        <v/>
      </c>
      <c r="I72" s="22" t="str">
        <f aca="false">IF(OR(H72="",E72=""),"",IF(H72&lt;=0,0,MAX(0,$C$4-E72)))</f>
        <v/>
      </c>
      <c r="J72" s="40" t="str">
        <f aca="false">IF(H72="","",IF(H72&lt;=0,"Đã thu đủ",IF(E72="","",IF($C$4&lt;=E72,"Chưa đến hạn",IF(I72&lt;=30,"Quá hạn 1–30 ngày",IF(I72&lt;=60,"Quá hạn 31–60 ngày",IF(I72&lt;=90,"Quá hạn 61–90 ngày","Quá hạn trên 90 ngày")))))))</f>
        <v/>
      </c>
      <c r="K72" s="19"/>
    </row>
    <row r="73" customFormat="false" ht="15" hidden="false" customHeight="false" outlineLevel="0" collapsed="false">
      <c r="A73" s="37"/>
      <c r="B73" s="19"/>
      <c r="C73" s="20"/>
      <c r="D73" s="38"/>
      <c r="E73" s="39" t="str">
        <f aca="false">IF(OR(C73="",D73=""),"",C73+D73)</f>
        <v/>
      </c>
      <c r="F73" s="31"/>
      <c r="G73" s="31"/>
      <c r="H73" s="33" t="str">
        <f aca="false">IF(F73="","",F73-N(G73))</f>
        <v/>
      </c>
      <c r="I73" s="22" t="str">
        <f aca="false">IF(OR(H73="",E73=""),"",IF(H73&lt;=0,0,MAX(0,$C$4-E73)))</f>
        <v/>
      </c>
      <c r="J73" s="40" t="str">
        <f aca="false">IF(H73="","",IF(H73&lt;=0,"Đã thu đủ",IF(E73="","",IF($C$4&lt;=E73,"Chưa đến hạn",IF(I73&lt;=30,"Quá hạn 1–30 ngày",IF(I73&lt;=60,"Quá hạn 31–60 ngày",IF(I73&lt;=90,"Quá hạn 61–90 ngày","Quá hạn trên 90 ngày")))))))</f>
        <v/>
      </c>
      <c r="K73" s="19"/>
    </row>
    <row r="74" customFormat="false" ht="15" hidden="false" customHeight="false" outlineLevel="0" collapsed="false">
      <c r="A74" s="37"/>
      <c r="B74" s="19"/>
      <c r="C74" s="20"/>
      <c r="D74" s="38"/>
      <c r="E74" s="39" t="str">
        <f aca="false">IF(OR(C74="",D74=""),"",C74+D74)</f>
        <v/>
      </c>
      <c r="F74" s="31"/>
      <c r="G74" s="31"/>
      <c r="H74" s="33" t="str">
        <f aca="false">IF(F74="","",F74-N(G74))</f>
        <v/>
      </c>
      <c r="I74" s="22" t="str">
        <f aca="false">IF(OR(H74="",E74=""),"",IF(H74&lt;=0,0,MAX(0,$C$4-E74)))</f>
        <v/>
      </c>
      <c r="J74" s="40" t="str">
        <f aca="false">IF(H74="","",IF(H74&lt;=0,"Đã thu đủ",IF(E74="","",IF($C$4&lt;=E74,"Chưa đến hạn",IF(I74&lt;=30,"Quá hạn 1–30 ngày",IF(I74&lt;=60,"Quá hạn 31–60 ngày",IF(I74&lt;=90,"Quá hạn 61–90 ngày","Quá hạn trên 90 ngày")))))))</f>
        <v/>
      </c>
      <c r="K74" s="19"/>
    </row>
    <row r="75" customFormat="false" ht="15" hidden="false" customHeight="false" outlineLevel="0" collapsed="false">
      <c r="A75" s="37"/>
      <c r="B75" s="19"/>
      <c r="C75" s="20"/>
      <c r="D75" s="38"/>
      <c r="E75" s="39" t="str">
        <f aca="false">IF(OR(C75="",D75=""),"",C75+D75)</f>
        <v/>
      </c>
      <c r="F75" s="31"/>
      <c r="G75" s="31"/>
      <c r="H75" s="33" t="str">
        <f aca="false">IF(F75="","",F75-N(G75))</f>
        <v/>
      </c>
      <c r="I75" s="22" t="str">
        <f aca="false">IF(OR(H75="",E75=""),"",IF(H75&lt;=0,0,MAX(0,$C$4-E75)))</f>
        <v/>
      </c>
      <c r="J75" s="40" t="str">
        <f aca="false">IF(H75="","",IF(H75&lt;=0,"Đã thu đủ",IF(E75="","",IF($C$4&lt;=E75,"Chưa đến hạn",IF(I75&lt;=30,"Quá hạn 1–30 ngày",IF(I75&lt;=60,"Quá hạn 31–60 ngày",IF(I75&lt;=90,"Quá hạn 61–90 ngày","Quá hạn trên 90 ngày")))))))</f>
        <v/>
      </c>
      <c r="K75" s="19"/>
    </row>
    <row r="76" customFormat="false" ht="15" hidden="false" customHeight="false" outlineLevel="0" collapsed="false">
      <c r="A76" s="37"/>
      <c r="B76" s="19"/>
      <c r="C76" s="20"/>
      <c r="D76" s="38"/>
      <c r="E76" s="39" t="str">
        <f aca="false">IF(OR(C76="",D76=""),"",C76+D76)</f>
        <v/>
      </c>
      <c r="F76" s="31"/>
      <c r="G76" s="31"/>
      <c r="H76" s="33" t="str">
        <f aca="false">IF(F76="","",F76-N(G76))</f>
        <v/>
      </c>
      <c r="I76" s="22" t="str">
        <f aca="false">IF(OR(H76="",E76=""),"",IF(H76&lt;=0,0,MAX(0,$C$4-E76)))</f>
        <v/>
      </c>
      <c r="J76" s="40" t="str">
        <f aca="false">IF(H76="","",IF(H76&lt;=0,"Đã thu đủ",IF(E76="","",IF($C$4&lt;=E76,"Chưa đến hạn",IF(I76&lt;=30,"Quá hạn 1–30 ngày",IF(I76&lt;=60,"Quá hạn 31–60 ngày",IF(I76&lt;=90,"Quá hạn 61–90 ngày","Quá hạn trên 90 ngày")))))))</f>
        <v/>
      </c>
      <c r="K76" s="19"/>
    </row>
    <row r="77" customFormat="false" ht="15" hidden="false" customHeight="false" outlineLevel="0" collapsed="false">
      <c r="A77" s="37"/>
      <c r="B77" s="19"/>
      <c r="C77" s="20"/>
      <c r="D77" s="38"/>
      <c r="E77" s="39" t="str">
        <f aca="false">IF(OR(C77="",D77=""),"",C77+D77)</f>
        <v/>
      </c>
      <c r="F77" s="31"/>
      <c r="G77" s="31"/>
      <c r="H77" s="33" t="str">
        <f aca="false">IF(F77="","",F77-N(G77))</f>
        <v/>
      </c>
      <c r="I77" s="22" t="str">
        <f aca="false">IF(OR(H77="",E77=""),"",IF(H77&lt;=0,0,MAX(0,$C$4-E77)))</f>
        <v/>
      </c>
      <c r="J77" s="40" t="str">
        <f aca="false">IF(H77="","",IF(H77&lt;=0,"Đã thu đủ",IF(E77="","",IF($C$4&lt;=E77,"Chưa đến hạn",IF(I77&lt;=30,"Quá hạn 1–30 ngày",IF(I77&lt;=60,"Quá hạn 31–60 ngày",IF(I77&lt;=90,"Quá hạn 61–90 ngày","Quá hạn trên 90 ngày")))))))</f>
        <v/>
      </c>
      <c r="K77" s="19"/>
    </row>
    <row r="78" customFormat="false" ht="15" hidden="false" customHeight="false" outlineLevel="0" collapsed="false">
      <c r="A78" s="37"/>
      <c r="B78" s="19"/>
      <c r="C78" s="20"/>
      <c r="D78" s="38"/>
      <c r="E78" s="39" t="str">
        <f aca="false">IF(OR(C78="",D78=""),"",C78+D78)</f>
        <v/>
      </c>
      <c r="F78" s="31"/>
      <c r="G78" s="31"/>
      <c r="H78" s="33" t="str">
        <f aca="false">IF(F78="","",F78-N(G78))</f>
        <v/>
      </c>
      <c r="I78" s="22" t="str">
        <f aca="false">IF(OR(H78="",E78=""),"",IF(H78&lt;=0,0,MAX(0,$C$4-E78)))</f>
        <v/>
      </c>
      <c r="J78" s="40" t="str">
        <f aca="false">IF(H78="","",IF(H78&lt;=0,"Đã thu đủ",IF(E78="","",IF($C$4&lt;=E78,"Chưa đến hạn",IF(I78&lt;=30,"Quá hạn 1–30 ngày",IF(I78&lt;=60,"Quá hạn 31–60 ngày",IF(I78&lt;=90,"Quá hạn 61–90 ngày","Quá hạn trên 90 ngày")))))))</f>
        <v/>
      </c>
      <c r="K78" s="19"/>
    </row>
    <row r="79" customFormat="false" ht="15" hidden="false" customHeight="false" outlineLevel="0" collapsed="false">
      <c r="A79" s="37"/>
      <c r="B79" s="19"/>
      <c r="C79" s="20"/>
      <c r="D79" s="38"/>
      <c r="E79" s="39" t="str">
        <f aca="false">IF(OR(C79="",D79=""),"",C79+D79)</f>
        <v/>
      </c>
      <c r="F79" s="31"/>
      <c r="G79" s="31"/>
      <c r="H79" s="33" t="str">
        <f aca="false">IF(F79="","",F79-N(G79))</f>
        <v/>
      </c>
      <c r="I79" s="22" t="str">
        <f aca="false">IF(OR(H79="",E79=""),"",IF(H79&lt;=0,0,MAX(0,$C$4-E79)))</f>
        <v/>
      </c>
      <c r="J79" s="40" t="str">
        <f aca="false">IF(H79="","",IF(H79&lt;=0,"Đã thu đủ",IF(E79="","",IF($C$4&lt;=E79,"Chưa đến hạn",IF(I79&lt;=30,"Quá hạn 1–30 ngày",IF(I79&lt;=60,"Quá hạn 31–60 ngày",IF(I79&lt;=90,"Quá hạn 61–90 ngày","Quá hạn trên 90 ngày")))))))</f>
        <v/>
      </c>
      <c r="K79" s="19"/>
    </row>
    <row r="80" customFormat="false" ht="15" hidden="false" customHeight="false" outlineLevel="0" collapsed="false">
      <c r="A80" s="37"/>
      <c r="B80" s="19"/>
      <c r="C80" s="20"/>
      <c r="D80" s="38"/>
      <c r="E80" s="39" t="str">
        <f aca="false">IF(OR(C80="",D80=""),"",C80+D80)</f>
        <v/>
      </c>
      <c r="F80" s="31"/>
      <c r="G80" s="31"/>
      <c r="H80" s="33" t="str">
        <f aca="false">IF(F80="","",F80-N(G80))</f>
        <v/>
      </c>
      <c r="I80" s="22" t="str">
        <f aca="false">IF(OR(H80="",E80=""),"",IF(H80&lt;=0,0,MAX(0,$C$4-E80)))</f>
        <v/>
      </c>
      <c r="J80" s="40" t="str">
        <f aca="false">IF(H80="","",IF(H80&lt;=0,"Đã thu đủ",IF(E80="","",IF($C$4&lt;=E80,"Chưa đến hạn",IF(I80&lt;=30,"Quá hạn 1–30 ngày",IF(I80&lt;=60,"Quá hạn 31–60 ngày",IF(I80&lt;=90,"Quá hạn 61–90 ngày","Quá hạn trên 90 ngày")))))))</f>
        <v/>
      </c>
      <c r="K80" s="19"/>
    </row>
    <row r="81" customFormat="false" ht="15" hidden="false" customHeight="false" outlineLevel="0" collapsed="false">
      <c r="A81" s="37"/>
      <c r="B81" s="19"/>
      <c r="C81" s="20"/>
      <c r="D81" s="38"/>
      <c r="E81" s="39" t="str">
        <f aca="false">IF(OR(C81="",D81=""),"",C81+D81)</f>
        <v/>
      </c>
      <c r="F81" s="31"/>
      <c r="G81" s="31"/>
      <c r="H81" s="33" t="str">
        <f aca="false">IF(F81="","",F81-N(G81))</f>
        <v/>
      </c>
      <c r="I81" s="22" t="str">
        <f aca="false">IF(OR(H81="",E81=""),"",IF(H81&lt;=0,0,MAX(0,$C$4-E81)))</f>
        <v/>
      </c>
      <c r="J81" s="40" t="str">
        <f aca="false">IF(H81="","",IF(H81&lt;=0,"Đã thu đủ",IF(E81="","",IF($C$4&lt;=E81,"Chưa đến hạn",IF(I81&lt;=30,"Quá hạn 1–30 ngày",IF(I81&lt;=60,"Quá hạn 31–60 ngày",IF(I81&lt;=90,"Quá hạn 61–90 ngày","Quá hạn trên 90 ngày")))))))</f>
        <v/>
      </c>
      <c r="K81" s="19"/>
    </row>
    <row r="82" customFormat="false" ht="15" hidden="false" customHeight="false" outlineLevel="0" collapsed="false">
      <c r="A82" s="37"/>
      <c r="B82" s="19"/>
      <c r="C82" s="20"/>
      <c r="D82" s="38"/>
      <c r="E82" s="39" t="str">
        <f aca="false">IF(OR(C82="",D82=""),"",C82+D82)</f>
        <v/>
      </c>
      <c r="F82" s="31"/>
      <c r="G82" s="31"/>
      <c r="H82" s="33" t="str">
        <f aca="false">IF(F82="","",F82-N(G82))</f>
        <v/>
      </c>
      <c r="I82" s="22" t="str">
        <f aca="false">IF(OR(H82="",E82=""),"",IF(H82&lt;=0,0,MAX(0,$C$4-E82)))</f>
        <v/>
      </c>
      <c r="J82" s="40" t="str">
        <f aca="false">IF(H82="","",IF(H82&lt;=0,"Đã thu đủ",IF(E82="","",IF($C$4&lt;=E82,"Chưa đến hạn",IF(I82&lt;=30,"Quá hạn 1–30 ngày",IF(I82&lt;=60,"Quá hạn 31–60 ngày",IF(I82&lt;=90,"Quá hạn 61–90 ngày","Quá hạn trên 90 ngày")))))))</f>
        <v/>
      </c>
      <c r="K82" s="19"/>
    </row>
    <row r="83" customFormat="false" ht="15" hidden="false" customHeight="false" outlineLevel="0" collapsed="false">
      <c r="A83" s="37"/>
      <c r="B83" s="19"/>
      <c r="C83" s="20"/>
      <c r="D83" s="38"/>
      <c r="E83" s="39" t="str">
        <f aca="false">IF(OR(C83="",D83=""),"",C83+D83)</f>
        <v/>
      </c>
      <c r="F83" s="31"/>
      <c r="G83" s="31"/>
      <c r="H83" s="33" t="str">
        <f aca="false">IF(F83="","",F83-N(G83))</f>
        <v/>
      </c>
      <c r="I83" s="22" t="str">
        <f aca="false">IF(OR(H83="",E83=""),"",IF(H83&lt;=0,0,MAX(0,$C$4-E83)))</f>
        <v/>
      </c>
      <c r="J83" s="40" t="str">
        <f aca="false">IF(H83="","",IF(H83&lt;=0,"Đã thu đủ",IF(E83="","",IF($C$4&lt;=E83,"Chưa đến hạn",IF(I83&lt;=30,"Quá hạn 1–30 ngày",IF(I83&lt;=60,"Quá hạn 31–60 ngày",IF(I83&lt;=90,"Quá hạn 61–90 ngày","Quá hạn trên 90 ngày")))))))</f>
        <v/>
      </c>
      <c r="K83" s="19"/>
    </row>
    <row r="84" customFormat="false" ht="15" hidden="false" customHeight="false" outlineLevel="0" collapsed="false">
      <c r="A84" s="37"/>
      <c r="B84" s="19"/>
      <c r="C84" s="20"/>
      <c r="D84" s="38"/>
      <c r="E84" s="39" t="str">
        <f aca="false">IF(OR(C84="",D84=""),"",C84+D84)</f>
        <v/>
      </c>
      <c r="F84" s="31"/>
      <c r="G84" s="31"/>
      <c r="H84" s="33" t="str">
        <f aca="false">IF(F84="","",F84-N(G84))</f>
        <v/>
      </c>
      <c r="I84" s="22" t="str">
        <f aca="false">IF(OR(H84="",E84=""),"",IF(H84&lt;=0,0,MAX(0,$C$4-E84)))</f>
        <v/>
      </c>
      <c r="J84" s="40" t="str">
        <f aca="false">IF(H84="","",IF(H84&lt;=0,"Đã thu đủ",IF(E84="","",IF($C$4&lt;=E84,"Chưa đến hạn",IF(I84&lt;=30,"Quá hạn 1–30 ngày",IF(I84&lt;=60,"Quá hạn 31–60 ngày",IF(I84&lt;=90,"Quá hạn 61–90 ngày","Quá hạn trên 90 ngày")))))))</f>
        <v/>
      </c>
      <c r="K84" s="19"/>
    </row>
    <row r="85" customFormat="false" ht="15" hidden="false" customHeight="false" outlineLevel="0" collapsed="false">
      <c r="A85" s="37"/>
      <c r="B85" s="19"/>
      <c r="C85" s="20"/>
      <c r="D85" s="38"/>
      <c r="E85" s="39" t="str">
        <f aca="false">IF(OR(C85="",D85=""),"",C85+D85)</f>
        <v/>
      </c>
      <c r="F85" s="31"/>
      <c r="G85" s="31"/>
      <c r="H85" s="33" t="str">
        <f aca="false">IF(F85="","",F85-N(G85))</f>
        <v/>
      </c>
      <c r="I85" s="22" t="str">
        <f aca="false">IF(OR(H85="",E85=""),"",IF(H85&lt;=0,0,MAX(0,$C$4-E85)))</f>
        <v/>
      </c>
      <c r="J85" s="40" t="str">
        <f aca="false">IF(H85="","",IF(H85&lt;=0,"Đã thu đủ",IF(E85="","",IF($C$4&lt;=E85,"Chưa đến hạn",IF(I85&lt;=30,"Quá hạn 1–30 ngày",IF(I85&lt;=60,"Quá hạn 31–60 ngày",IF(I85&lt;=90,"Quá hạn 61–90 ngày","Quá hạn trên 90 ngày")))))))</f>
        <v/>
      </c>
      <c r="K85" s="19"/>
    </row>
    <row r="86" customFormat="false" ht="15" hidden="false" customHeight="false" outlineLevel="0" collapsed="false">
      <c r="A86" s="37"/>
      <c r="B86" s="19"/>
      <c r="C86" s="20"/>
      <c r="D86" s="38"/>
      <c r="E86" s="39" t="str">
        <f aca="false">IF(OR(C86="",D86=""),"",C86+D86)</f>
        <v/>
      </c>
      <c r="F86" s="31"/>
      <c r="G86" s="31"/>
      <c r="H86" s="33" t="str">
        <f aca="false">IF(F86="","",F86-N(G86))</f>
        <v/>
      </c>
      <c r="I86" s="22" t="str">
        <f aca="false">IF(OR(H86="",E86=""),"",IF(H86&lt;=0,0,MAX(0,$C$4-E86)))</f>
        <v/>
      </c>
      <c r="J86" s="40" t="str">
        <f aca="false">IF(H86="","",IF(H86&lt;=0,"Đã thu đủ",IF(E86="","",IF($C$4&lt;=E86,"Chưa đến hạn",IF(I86&lt;=30,"Quá hạn 1–30 ngày",IF(I86&lt;=60,"Quá hạn 31–60 ngày",IF(I86&lt;=90,"Quá hạn 61–90 ngày","Quá hạn trên 90 ngày")))))))</f>
        <v/>
      </c>
      <c r="K86" s="19"/>
    </row>
    <row r="87" customFormat="false" ht="15" hidden="false" customHeight="false" outlineLevel="0" collapsed="false">
      <c r="A87" s="37"/>
      <c r="B87" s="19"/>
      <c r="C87" s="20"/>
      <c r="D87" s="38"/>
      <c r="E87" s="39" t="str">
        <f aca="false">IF(OR(C87="",D87=""),"",C87+D87)</f>
        <v/>
      </c>
      <c r="F87" s="31"/>
      <c r="G87" s="31"/>
      <c r="H87" s="33" t="str">
        <f aca="false">IF(F87="","",F87-N(G87))</f>
        <v/>
      </c>
      <c r="I87" s="22" t="str">
        <f aca="false">IF(OR(H87="",E87=""),"",IF(H87&lt;=0,0,MAX(0,$C$4-E87)))</f>
        <v/>
      </c>
      <c r="J87" s="40" t="str">
        <f aca="false">IF(H87="","",IF(H87&lt;=0,"Đã thu đủ",IF(E87="","",IF($C$4&lt;=E87,"Chưa đến hạn",IF(I87&lt;=30,"Quá hạn 1–30 ngày",IF(I87&lt;=60,"Quá hạn 31–60 ngày",IF(I87&lt;=90,"Quá hạn 61–90 ngày","Quá hạn trên 90 ngày")))))))</f>
        <v/>
      </c>
      <c r="K87" s="19"/>
    </row>
    <row r="88" customFormat="false" ht="15" hidden="false" customHeight="false" outlineLevel="0" collapsed="false">
      <c r="A88" s="37"/>
      <c r="B88" s="19"/>
      <c r="C88" s="20"/>
      <c r="D88" s="38"/>
      <c r="E88" s="39" t="str">
        <f aca="false">IF(OR(C88="",D88=""),"",C88+D88)</f>
        <v/>
      </c>
      <c r="F88" s="31"/>
      <c r="G88" s="31"/>
      <c r="H88" s="33" t="str">
        <f aca="false">IF(F88="","",F88-N(G88))</f>
        <v/>
      </c>
      <c r="I88" s="22" t="str">
        <f aca="false">IF(OR(H88="",E88=""),"",IF(H88&lt;=0,0,MAX(0,$C$4-E88)))</f>
        <v/>
      </c>
      <c r="J88" s="40" t="str">
        <f aca="false">IF(H88="","",IF(H88&lt;=0,"Đã thu đủ",IF(E88="","",IF($C$4&lt;=E88,"Chưa đến hạn",IF(I88&lt;=30,"Quá hạn 1–30 ngày",IF(I88&lt;=60,"Quá hạn 31–60 ngày",IF(I88&lt;=90,"Quá hạn 61–90 ngày","Quá hạn trên 90 ngày")))))))</f>
        <v/>
      </c>
      <c r="K88" s="19"/>
    </row>
    <row r="89" customFormat="false" ht="15" hidden="false" customHeight="false" outlineLevel="0" collapsed="false">
      <c r="A89" s="37"/>
      <c r="B89" s="19"/>
      <c r="C89" s="20"/>
      <c r="D89" s="38"/>
      <c r="E89" s="39" t="str">
        <f aca="false">IF(OR(C89="",D89=""),"",C89+D89)</f>
        <v/>
      </c>
      <c r="F89" s="31"/>
      <c r="G89" s="31"/>
      <c r="H89" s="33" t="str">
        <f aca="false">IF(F89="","",F89-N(G89))</f>
        <v/>
      </c>
      <c r="I89" s="22" t="str">
        <f aca="false">IF(OR(H89="",E89=""),"",IF(H89&lt;=0,0,MAX(0,$C$4-E89)))</f>
        <v/>
      </c>
      <c r="J89" s="40" t="str">
        <f aca="false">IF(H89="","",IF(H89&lt;=0,"Đã thu đủ",IF(E89="","",IF($C$4&lt;=E89,"Chưa đến hạn",IF(I89&lt;=30,"Quá hạn 1–30 ngày",IF(I89&lt;=60,"Quá hạn 31–60 ngày",IF(I89&lt;=90,"Quá hạn 61–90 ngày","Quá hạn trên 90 ngày")))))))</f>
        <v/>
      </c>
      <c r="K89" s="19"/>
    </row>
    <row r="90" customFormat="false" ht="15" hidden="false" customHeight="false" outlineLevel="0" collapsed="false">
      <c r="A90" s="37"/>
      <c r="B90" s="19"/>
      <c r="C90" s="20"/>
      <c r="D90" s="38"/>
      <c r="E90" s="39" t="str">
        <f aca="false">IF(OR(C90="",D90=""),"",C90+D90)</f>
        <v/>
      </c>
      <c r="F90" s="31"/>
      <c r="G90" s="31"/>
      <c r="H90" s="33" t="str">
        <f aca="false">IF(F90="","",F90-N(G90))</f>
        <v/>
      </c>
      <c r="I90" s="22" t="str">
        <f aca="false">IF(OR(H90="",E90=""),"",IF(H90&lt;=0,0,MAX(0,$C$4-E90)))</f>
        <v/>
      </c>
      <c r="J90" s="40" t="str">
        <f aca="false">IF(H90="","",IF(H90&lt;=0,"Đã thu đủ",IF(E90="","",IF($C$4&lt;=E90,"Chưa đến hạn",IF(I90&lt;=30,"Quá hạn 1–30 ngày",IF(I90&lt;=60,"Quá hạn 31–60 ngày",IF(I90&lt;=90,"Quá hạn 61–90 ngày","Quá hạn trên 90 ngày")))))))</f>
        <v/>
      </c>
      <c r="K90" s="19"/>
    </row>
    <row r="91" customFormat="false" ht="15" hidden="false" customHeight="false" outlineLevel="0" collapsed="false">
      <c r="A91" s="37"/>
      <c r="B91" s="19"/>
      <c r="C91" s="20"/>
      <c r="D91" s="38"/>
      <c r="E91" s="39" t="str">
        <f aca="false">IF(OR(C91="",D91=""),"",C91+D91)</f>
        <v/>
      </c>
      <c r="F91" s="31"/>
      <c r="G91" s="31"/>
      <c r="H91" s="33" t="str">
        <f aca="false">IF(F91="","",F91-N(G91))</f>
        <v/>
      </c>
      <c r="I91" s="22" t="str">
        <f aca="false">IF(OR(H91="",E91=""),"",IF(H91&lt;=0,0,MAX(0,$C$4-E91)))</f>
        <v/>
      </c>
      <c r="J91" s="40" t="str">
        <f aca="false">IF(H91="","",IF(H91&lt;=0,"Đã thu đủ",IF(E91="","",IF($C$4&lt;=E91,"Chưa đến hạn",IF(I91&lt;=30,"Quá hạn 1–30 ngày",IF(I91&lt;=60,"Quá hạn 31–60 ngày",IF(I91&lt;=90,"Quá hạn 61–90 ngày","Quá hạn trên 90 ngày")))))))</f>
        <v/>
      </c>
      <c r="K91" s="19"/>
    </row>
    <row r="92" customFormat="false" ht="15" hidden="false" customHeight="false" outlineLevel="0" collapsed="false">
      <c r="A92" s="37"/>
      <c r="B92" s="19"/>
      <c r="C92" s="20"/>
      <c r="D92" s="38"/>
      <c r="E92" s="39" t="str">
        <f aca="false">IF(OR(C92="",D92=""),"",C92+D92)</f>
        <v/>
      </c>
      <c r="F92" s="31"/>
      <c r="G92" s="31"/>
      <c r="H92" s="33" t="str">
        <f aca="false">IF(F92="","",F92-N(G92))</f>
        <v/>
      </c>
      <c r="I92" s="22" t="str">
        <f aca="false">IF(OR(H92="",E92=""),"",IF(H92&lt;=0,0,MAX(0,$C$4-E92)))</f>
        <v/>
      </c>
      <c r="J92" s="40" t="str">
        <f aca="false">IF(H92="","",IF(H92&lt;=0,"Đã thu đủ",IF(E92="","",IF($C$4&lt;=E92,"Chưa đến hạn",IF(I92&lt;=30,"Quá hạn 1–30 ngày",IF(I92&lt;=60,"Quá hạn 31–60 ngày",IF(I92&lt;=90,"Quá hạn 61–90 ngày","Quá hạn trên 90 ngày")))))))</f>
        <v/>
      </c>
      <c r="K92" s="19"/>
    </row>
    <row r="93" customFormat="false" ht="15" hidden="false" customHeight="false" outlineLevel="0" collapsed="false">
      <c r="A93" s="37"/>
      <c r="B93" s="19"/>
      <c r="C93" s="20"/>
      <c r="D93" s="38"/>
      <c r="E93" s="39" t="str">
        <f aca="false">IF(OR(C93="",D93=""),"",C93+D93)</f>
        <v/>
      </c>
      <c r="F93" s="31"/>
      <c r="G93" s="31"/>
      <c r="H93" s="33" t="str">
        <f aca="false">IF(F93="","",F93-N(G93))</f>
        <v/>
      </c>
      <c r="I93" s="22" t="str">
        <f aca="false">IF(OR(H93="",E93=""),"",IF(H93&lt;=0,0,MAX(0,$C$4-E93)))</f>
        <v/>
      </c>
      <c r="J93" s="40" t="str">
        <f aca="false">IF(H93="","",IF(H93&lt;=0,"Đã thu đủ",IF(E93="","",IF($C$4&lt;=E93,"Chưa đến hạn",IF(I93&lt;=30,"Quá hạn 1–30 ngày",IF(I93&lt;=60,"Quá hạn 31–60 ngày",IF(I93&lt;=90,"Quá hạn 61–90 ngày","Quá hạn trên 90 ngày")))))))</f>
        <v/>
      </c>
      <c r="K93" s="19"/>
    </row>
    <row r="94" customFormat="false" ht="15" hidden="false" customHeight="false" outlineLevel="0" collapsed="false">
      <c r="A94" s="37"/>
      <c r="B94" s="19"/>
      <c r="C94" s="20"/>
      <c r="D94" s="38"/>
      <c r="E94" s="39" t="str">
        <f aca="false">IF(OR(C94="",D94=""),"",C94+D94)</f>
        <v/>
      </c>
      <c r="F94" s="31"/>
      <c r="G94" s="31"/>
      <c r="H94" s="33" t="str">
        <f aca="false">IF(F94="","",F94-N(G94))</f>
        <v/>
      </c>
      <c r="I94" s="22" t="str">
        <f aca="false">IF(OR(H94="",E94=""),"",IF(H94&lt;=0,0,MAX(0,$C$4-E94)))</f>
        <v/>
      </c>
      <c r="J94" s="40" t="str">
        <f aca="false">IF(H94="","",IF(H94&lt;=0,"Đã thu đủ",IF(E94="","",IF($C$4&lt;=E94,"Chưa đến hạn",IF(I94&lt;=30,"Quá hạn 1–30 ngày",IF(I94&lt;=60,"Quá hạn 31–60 ngày",IF(I94&lt;=90,"Quá hạn 61–90 ngày","Quá hạn trên 90 ngày")))))))</f>
        <v/>
      </c>
      <c r="K94" s="19"/>
    </row>
    <row r="95" customFormat="false" ht="15" hidden="false" customHeight="false" outlineLevel="0" collapsed="false">
      <c r="A95" s="37"/>
      <c r="B95" s="19"/>
      <c r="C95" s="20"/>
      <c r="D95" s="38"/>
      <c r="E95" s="39" t="str">
        <f aca="false">IF(OR(C95="",D95=""),"",C95+D95)</f>
        <v/>
      </c>
      <c r="F95" s="31"/>
      <c r="G95" s="31"/>
      <c r="H95" s="33" t="str">
        <f aca="false">IF(F95="","",F95-N(G95))</f>
        <v/>
      </c>
      <c r="I95" s="22" t="str">
        <f aca="false">IF(OR(H95="",E95=""),"",IF(H95&lt;=0,0,MAX(0,$C$4-E95)))</f>
        <v/>
      </c>
      <c r="J95" s="40" t="str">
        <f aca="false">IF(H95="","",IF(H95&lt;=0,"Đã thu đủ",IF(E95="","",IF($C$4&lt;=E95,"Chưa đến hạn",IF(I95&lt;=30,"Quá hạn 1–30 ngày",IF(I95&lt;=60,"Quá hạn 31–60 ngày",IF(I95&lt;=90,"Quá hạn 61–90 ngày","Quá hạn trên 90 ngày")))))))</f>
        <v/>
      </c>
      <c r="K95" s="19"/>
    </row>
    <row r="96" customFormat="false" ht="15" hidden="false" customHeight="false" outlineLevel="0" collapsed="false">
      <c r="A96" s="37"/>
      <c r="B96" s="19"/>
      <c r="C96" s="20"/>
      <c r="D96" s="38"/>
      <c r="E96" s="39" t="str">
        <f aca="false">IF(OR(C96="",D96=""),"",C96+D96)</f>
        <v/>
      </c>
      <c r="F96" s="31"/>
      <c r="G96" s="31"/>
      <c r="H96" s="33" t="str">
        <f aca="false">IF(F96="","",F96-N(G96))</f>
        <v/>
      </c>
      <c r="I96" s="22" t="str">
        <f aca="false">IF(OR(H96="",E96=""),"",IF(H96&lt;=0,0,MAX(0,$C$4-E96)))</f>
        <v/>
      </c>
      <c r="J96" s="40" t="str">
        <f aca="false">IF(H96="","",IF(H96&lt;=0,"Đã thu đủ",IF(E96="","",IF($C$4&lt;=E96,"Chưa đến hạn",IF(I96&lt;=30,"Quá hạn 1–30 ngày",IF(I96&lt;=60,"Quá hạn 31–60 ngày",IF(I96&lt;=90,"Quá hạn 61–90 ngày","Quá hạn trên 90 ngày")))))))</f>
        <v/>
      </c>
      <c r="K96" s="19"/>
    </row>
    <row r="97" customFormat="false" ht="15" hidden="false" customHeight="false" outlineLevel="0" collapsed="false">
      <c r="A97" s="37"/>
      <c r="B97" s="19"/>
      <c r="C97" s="20"/>
      <c r="D97" s="38"/>
      <c r="E97" s="39" t="str">
        <f aca="false">IF(OR(C97="",D97=""),"",C97+D97)</f>
        <v/>
      </c>
      <c r="F97" s="31"/>
      <c r="G97" s="31"/>
      <c r="H97" s="33" t="str">
        <f aca="false">IF(F97="","",F97-N(G97))</f>
        <v/>
      </c>
      <c r="I97" s="22" t="str">
        <f aca="false">IF(OR(H97="",E97=""),"",IF(H97&lt;=0,0,MAX(0,$C$4-E97)))</f>
        <v/>
      </c>
      <c r="J97" s="40" t="str">
        <f aca="false">IF(H97="","",IF(H97&lt;=0,"Đã thu đủ",IF(E97="","",IF($C$4&lt;=E97,"Chưa đến hạn",IF(I97&lt;=30,"Quá hạn 1–30 ngày",IF(I97&lt;=60,"Quá hạn 31–60 ngày",IF(I97&lt;=90,"Quá hạn 61–90 ngày","Quá hạn trên 90 ngày")))))))</f>
        <v/>
      </c>
      <c r="K97" s="19"/>
    </row>
    <row r="98" customFormat="false" ht="15" hidden="false" customHeight="false" outlineLevel="0" collapsed="false">
      <c r="A98" s="37"/>
      <c r="B98" s="19"/>
      <c r="C98" s="20"/>
      <c r="D98" s="38"/>
      <c r="E98" s="39" t="str">
        <f aca="false">IF(OR(C98="",D98=""),"",C98+D98)</f>
        <v/>
      </c>
      <c r="F98" s="31"/>
      <c r="G98" s="31"/>
      <c r="H98" s="33" t="str">
        <f aca="false">IF(F98="","",F98-N(G98))</f>
        <v/>
      </c>
      <c r="I98" s="22" t="str">
        <f aca="false">IF(OR(H98="",E98=""),"",IF(H98&lt;=0,0,MAX(0,$C$4-E98)))</f>
        <v/>
      </c>
      <c r="J98" s="40" t="str">
        <f aca="false">IF(H98="","",IF(H98&lt;=0,"Đã thu đủ",IF(E98="","",IF($C$4&lt;=E98,"Chưa đến hạn",IF(I98&lt;=30,"Quá hạn 1–30 ngày",IF(I98&lt;=60,"Quá hạn 31–60 ngày",IF(I98&lt;=90,"Quá hạn 61–90 ngày","Quá hạn trên 90 ngày")))))))</f>
        <v/>
      </c>
      <c r="K98" s="19"/>
    </row>
    <row r="99" customFormat="false" ht="15" hidden="false" customHeight="false" outlineLevel="0" collapsed="false">
      <c r="A99" s="37"/>
      <c r="B99" s="19"/>
      <c r="C99" s="20"/>
      <c r="D99" s="38"/>
      <c r="E99" s="39" t="str">
        <f aca="false">IF(OR(C99="",D99=""),"",C99+D99)</f>
        <v/>
      </c>
      <c r="F99" s="31"/>
      <c r="G99" s="31"/>
      <c r="H99" s="33" t="str">
        <f aca="false">IF(F99="","",F99-N(G99))</f>
        <v/>
      </c>
      <c r="I99" s="22" t="str">
        <f aca="false">IF(OR(H99="",E99=""),"",IF(H99&lt;=0,0,MAX(0,$C$4-E99)))</f>
        <v/>
      </c>
      <c r="J99" s="40" t="str">
        <f aca="false">IF(H99="","",IF(H99&lt;=0,"Đã thu đủ",IF(E99="","",IF($C$4&lt;=E99,"Chưa đến hạn",IF(I99&lt;=30,"Quá hạn 1–30 ngày",IF(I99&lt;=60,"Quá hạn 31–60 ngày",IF(I99&lt;=90,"Quá hạn 61–90 ngày","Quá hạn trên 90 ngày")))))))</f>
        <v/>
      </c>
      <c r="K99" s="19"/>
    </row>
    <row r="100" customFormat="false" ht="15" hidden="false" customHeight="false" outlineLevel="0" collapsed="false">
      <c r="A100" s="37"/>
      <c r="B100" s="19"/>
      <c r="C100" s="20"/>
      <c r="D100" s="38"/>
      <c r="E100" s="39" t="str">
        <f aca="false">IF(OR(C100="",D100=""),"",C100+D100)</f>
        <v/>
      </c>
      <c r="F100" s="31"/>
      <c r="G100" s="31"/>
      <c r="H100" s="33" t="str">
        <f aca="false">IF(F100="","",F100-N(G100))</f>
        <v/>
      </c>
      <c r="I100" s="22" t="str">
        <f aca="false">IF(OR(H100="",E100=""),"",IF(H100&lt;=0,0,MAX(0,$C$4-E100)))</f>
        <v/>
      </c>
      <c r="J100" s="40" t="str">
        <f aca="false">IF(H100="","",IF(H100&lt;=0,"Đã thu đủ",IF(E100="","",IF($C$4&lt;=E100,"Chưa đến hạn",IF(I100&lt;=30,"Quá hạn 1–30 ngày",IF(I100&lt;=60,"Quá hạn 31–60 ngày",IF(I100&lt;=90,"Quá hạn 61–90 ngày","Quá hạn trên 90 ngày")))))))</f>
        <v/>
      </c>
      <c r="K100" s="19"/>
    </row>
    <row r="101" customFormat="false" ht="15" hidden="false" customHeight="false" outlineLevel="0" collapsed="false">
      <c r="A101" s="37"/>
      <c r="B101" s="19"/>
      <c r="C101" s="20"/>
      <c r="D101" s="38"/>
      <c r="E101" s="39" t="str">
        <f aca="false">IF(OR(C101="",D101=""),"",C101+D101)</f>
        <v/>
      </c>
      <c r="F101" s="31"/>
      <c r="G101" s="31"/>
      <c r="H101" s="33" t="str">
        <f aca="false">IF(F101="","",F101-N(G101))</f>
        <v/>
      </c>
      <c r="I101" s="22" t="str">
        <f aca="false">IF(OR(H101="",E101=""),"",IF(H101&lt;=0,0,MAX(0,$C$4-E101)))</f>
        <v/>
      </c>
      <c r="J101" s="40" t="str">
        <f aca="false">IF(H101="","",IF(H101&lt;=0,"Đã thu đủ",IF(E101="","",IF($C$4&lt;=E101,"Chưa đến hạn",IF(I101&lt;=30,"Quá hạn 1–30 ngày",IF(I101&lt;=60,"Quá hạn 31–60 ngày",IF(I101&lt;=90,"Quá hạn 61–90 ngày","Quá hạn trên 90 ngày")))))))</f>
        <v/>
      </c>
      <c r="K101" s="19"/>
    </row>
    <row r="102" customFormat="false" ht="15" hidden="false" customHeight="false" outlineLevel="0" collapsed="false">
      <c r="A102" s="37"/>
      <c r="B102" s="19"/>
      <c r="C102" s="20"/>
      <c r="D102" s="38"/>
      <c r="E102" s="39" t="str">
        <f aca="false">IF(OR(C102="",D102=""),"",C102+D102)</f>
        <v/>
      </c>
      <c r="F102" s="31"/>
      <c r="G102" s="31"/>
      <c r="H102" s="33" t="str">
        <f aca="false">IF(F102="","",F102-N(G102))</f>
        <v/>
      </c>
      <c r="I102" s="22" t="str">
        <f aca="false">IF(OR(H102="",E102=""),"",IF(H102&lt;=0,0,MAX(0,$C$4-E102)))</f>
        <v/>
      </c>
      <c r="J102" s="40" t="str">
        <f aca="false">IF(H102="","",IF(H102&lt;=0,"Đã thu đủ",IF(E102="","",IF($C$4&lt;=E102,"Chưa đến hạn",IF(I102&lt;=30,"Quá hạn 1–30 ngày",IF(I102&lt;=60,"Quá hạn 31–60 ngày",IF(I102&lt;=90,"Quá hạn 61–90 ngày","Quá hạn trên 90 ngày")))))))</f>
        <v/>
      </c>
      <c r="K102" s="19"/>
    </row>
    <row r="103" customFormat="false" ht="15" hidden="false" customHeight="false" outlineLevel="0" collapsed="false">
      <c r="A103" s="37"/>
      <c r="B103" s="19"/>
      <c r="C103" s="20"/>
      <c r="D103" s="38"/>
      <c r="E103" s="39" t="str">
        <f aca="false">IF(OR(C103="",D103=""),"",C103+D103)</f>
        <v/>
      </c>
      <c r="F103" s="31"/>
      <c r="G103" s="31"/>
      <c r="H103" s="33" t="str">
        <f aca="false">IF(F103="","",F103-N(G103))</f>
        <v/>
      </c>
      <c r="I103" s="22" t="str">
        <f aca="false">IF(OR(H103="",E103=""),"",IF(H103&lt;=0,0,MAX(0,$C$4-E103)))</f>
        <v/>
      </c>
      <c r="J103" s="40" t="str">
        <f aca="false">IF(H103="","",IF(H103&lt;=0,"Đã thu đủ",IF(E103="","",IF($C$4&lt;=E103,"Chưa đến hạn",IF(I103&lt;=30,"Quá hạn 1–30 ngày",IF(I103&lt;=60,"Quá hạn 31–60 ngày",IF(I103&lt;=90,"Quá hạn 61–90 ngày","Quá hạn trên 90 ngày")))))))</f>
        <v/>
      </c>
      <c r="K103" s="19"/>
    </row>
    <row r="104" customFormat="false" ht="15" hidden="false" customHeight="false" outlineLevel="0" collapsed="false">
      <c r="A104" s="37"/>
      <c r="B104" s="19"/>
      <c r="C104" s="20"/>
      <c r="D104" s="38"/>
      <c r="E104" s="39" t="str">
        <f aca="false">IF(OR(C104="",D104=""),"",C104+D104)</f>
        <v/>
      </c>
      <c r="F104" s="31"/>
      <c r="G104" s="31"/>
      <c r="H104" s="33" t="str">
        <f aca="false">IF(F104="","",F104-N(G104))</f>
        <v/>
      </c>
      <c r="I104" s="22" t="str">
        <f aca="false">IF(OR(H104="",E104=""),"",IF(H104&lt;=0,0,MAX(0,$C$4-E104)))</f>
        <v/>
      </c>
      <c r="J104" s="40" t="str">
        <f aca="false">IF(H104="","",IF(H104&lt;=0,"Đã thu đủ",IF(E104="","",IF($C$4&lt;=E104,"Chưa đến hạn",IF(I104&lt;=30,"Quá hạn 1–30 ngày",IF(I104&lt;=60,"Quá hạn 31–60 ngày",IF(I104&lt;=90,"Quá hạn 61–90 ngày","Quá hạn trên 90 ngày")))))))</f>
        <v/>
      </c>
      <c r="K104" s="19"/>
    </row>
    <row r="105" customFormat="false" ht="15" hidden="false" customHeight="false" outlineLevel="0" collapsed="false">
      <c r="A105" s="37"/>
      <c r="B105" s="19"/>
      <c r="C105" s="20"/>
      <c r="D105" s="38"/>
      <c r="E105" s="39" t="str">
        <f aca="false">IF(OR(C105="",D105=""),"",C105+D105)</f>
        <v/>
      </c>
      <c r="F105" s="31"/>
      <c r="G105" s="31"/>
      <c r="H105" s="33" t="str">
        <f aca="false">IF(F105="","",F105-N(G105))</f>
        <v/>
      </c>
      <c r="I105" s="22" t="str">
        <f aca="false">IF(OR(H105="",E105=""),"",IF(H105&lt;=0,0,MAX(0,$C$4-E105)))</f>
        <v/>
      </c>
      <c r="J105" s="40" t="str">
        <f aca="false">IF(H105="","",IF(H105&lt;=0,"Đã thu đủ",IF(E105="","",IF($C$4&lt;=E105,"Chưa đến hạn",IF(I105&lt;=30,"Quá hạn 1–30 ngày",IF(I105&lt;=60,"Quá hạn 31–60 ngày",IF(I105&lt;=90,"Quá hạn 61–90 ngày","Quá hạn trên 90 ngày")))))))</f>
        <v/>
      </c>
      <c r="K105" s="19"/>
    </row>
    <row r="106" customFormat="false" ht="15" hidden="false" customHeight="false" outlineLevel="0" collapsed="false">
      <c r="A106" s="37"/>
      <c r="B106" s="19"/>
      <c r="C106" s="20"/>
      <c r="D106" s="38"/>
      <c r="E106" s="39" t="str">
        <f aca="false">IF(OR(C106="",D106=""),"",C106+D106)</f>
        <v/>
      </c>
      <c r="F106" s="31"/>
      <c r="G106" s="31"/>
      <c r="H106" s="33" t="str">
        <f aca="false">IF(F106="","",F106-N(G106))</f>
        <v/>
      </c>
      <c r="I106" s="22" t="str">
        <f aca="false">IF(OR(H106="",E106=""),"",IF(H106&lt;=0,0,MAX(0,$C$4-E106)))</f>
        <v/>
      </c>
      <c r="J106" s="40" t="str">
        <f aca="false">IF(H106="","",IF(H106&lt;=0,"Đã thu đủ",IF(E106="","",IF($C$4&lt;=E106,"Chưa đến hạn",IF(I106&lt;=30,"Quá hạn 1–30 ngày",IF(I106&lt;=60,"Quá hạn 31–60 ngày",IF(I106&lt;=90,"Quá hạn 61–90 ngày","Quá hạn trên 90 ngày")))))))</f>
        <v/>
      </c>
      <c r="K106" s="19"/>
    </row>
    <row r="107" customFormat="false" ht="15" hidden="false" customHeight="false" outlineLevel="0" collapsed="false">
      <c r="A107" s="37"/>
      <c r="B107" s="19"/>
      <c r="C107" s="20"/>
      <c r="D107" s="38"/>
      <c r="E107" s="39" t="str">
        <f aca="false">IF(OR(C107="",D107=""),"",C107+D107)</f>
        <v/>
      </c>
      <c r="F107" s="31"/>
      <c r="G107" s="31"/>
      <c r="H107" s="33" t="str">
        <f aca="false">IF(F107="","",F107-N(G107))</f>
        <v/>
      </c>
      <c r="I107" s="22" t="str">
        <f aca="false">IF(OR(H107="",E107=""),"",IF(H107&lt;=0,0,MAX(0,$C$4-E107)))</f>
        <v/>
      </c>
      <c r="J107" s="40" t="str">
        <f aca="false">IF(H107="","",IF(H107&lt;=0,"Đã thu đủ",IF(E107="","",IF($C$4&lt;=E107,"Chưa đến hạn",IF(I107&lt;=30,"Quá hạn 1–30 ngày",IF(I107&lt;=60,"Quá hạn 31–60 ngày",IF(I107&lt;=90,"Quá hạn 61–90 ngày","Quá hạn trên 90 ngày")))))))</f>
        <v/>
      </c>
      <c r="K107" s="19"/>
    </row>
    <row r="108" customFormat="false" ht="15" hidden="false" customHeight="false" outlineLevel="0" collapsed="false">
      <c r="A108" s="37"/>
      <c r="B108" s="19"/>
      <c r="C108" s="20"/>
      <c r="D108" s="38"/>
      <c r="E108" s="39" t="str">
        <f aca="false">IF(OR(C108="",D108=""),"",C108+D108)</f>
        <v/>
      </c>
      <c r="F108" s="31"/>
      <c r="G108" s="31"/>
      <c r="H108" s="33" t="str">
        <f aca="false">IF(F108="","",F108-N(G108))</f>
        <v/>
      </c>
      <c r="I108" s="22" t="str">
        <f aca="false">IF(OR(H108="",E108=""),"",IF(H108&lt;=0,0,MAX(0,$C$4-E108)))</f>
        <v/>
      </c>
      <c r="J108" s="40" t="str">
        <f aca="false">IF(H108="","",IF(H108&lt;=0,"Đã thu đủ",IF(E108="","",IF($C$4&lt;=E108,"Chưa đến hạn",IF(I108&lt;=30,"Quá hạn 1–30 ngày",IF(I108&lt;=60,"Quá hạn 31–60 ngày",IF(I108&lt;=90,"Quá hạn 61–90 ngày","Quá hạn trên 90 ngày")))))))</f>
        <v/>
      </c>
      <c r="K108" s="19"/>
    </row>
    <row r="109" customFormat="false" ht="15" hidden="false" customHeight="false" outlineLevel="0" collapsed="false">
      <c r="A109" s="37"/>
      <c r="B109" s="19"/>
      <c r="C109" s="20"/>
      <c r="D109" s="38"/>
      <c r="E109" s="39" t="str">
        <f aca="false">IF(OR(C109="",D109=""),"",C109+D109)</f>
        <v/>
      </c>
      <c r="F109" s="31"/>
      <c r="G109" s="31"/>
      <c r="H109" s="33" t="str">
        <f aca="false">IF(F109="","",F109-N(G109))</f>
        <v/>
      </c>
      <c r="I109" s="22" t="str">
        <f aca="false">IF(OR(H109="",E109=""),"",IF(H109&lt;=0,0,MAX(0,$C$4-E109)))</f>
        <v/>
      </c>
      <c r="J109" s="40" t="str">
        <f aca="false">IF(H109="","",IF(H109&lt;=0,"Đã thu đủ",IF(E109="","",IF($C$4&lt;=E109,"Chưa đến hạn",IF(I109&lt;=30,"Quá hạn 1–30 ngày",IF(I109&lt;=60,"Quá hạn 31–60 ngày",IF(I109&lt;=90,"Quá hạn 61–90 ngày","Quá hạn trên 90 ngày")))))))</f>
        <v/>
      </c>
      <c r="K109" s="19"/>
    </row>
    <row r="110" customFormat="false" ht="15" hidden="false" customHeight="false" outlineLevel="0" collapsed="false">
      <c r="A110" s="37"/>
      <c r="B110" s="19"/>
      <c r="C110" s="20"/>
      <c r="D110" s="38"/>
      <c r="E110" s="39" t="str">
        <f aca="false">IF(OR(C110="",D110=""),"",C110+D110)</f>
        <v/>
      </c>
      <c r="F110" s="31"/>
      <c r="G110" s="31"/>
      <c r="H110" s="33" t="str">
        <f aca="false">IF(F110="","",F110-N(G110))</f>
        <v/>
      </c>
      <c r="I110" s="22" t="str">
        <f aca="false">IF(OR(H110="",E110=""),"",IF(H110&lt;=0,0,MAX(0,$C$4-E110)))</f>
        <v/>
      </c>
      <c r="J110" s="40" t="str">
        <f aca="false">IF(H110="","",IF(H110&lt;=0,"Đã thu đủ",IF(E110="","",IF($C$4&lt;=E110,"Chưa đến hạn",IF(I110&lt;=30,"Quá hạn 1–30 ngày",IF(I110&lt;=60,"Quá hạn 31–60 ngày",IF(I110&lt;=90,"Quá hạn 61–90 ngày","Quá hạn trên 90 ngày")))))))</f>
        <v/>
      </c>
      <c r="K110" s="19"/>
    </row>
    <row r="111" customFormat="false" ht="15" hidden="false" customHeight="false" outlineLevel="0" collapsed="false">
      <c r="A111" s="37"/>
      <c r="B111" s="19"/>
      <c r="C111" s="20"/>
      <c r="D111" s="38"/>
      <c r="E111" s="39" t="str">
        <f aca="false">IF(OR(C111="",D111=""),"",C111+D111)</f>
        <v/>
      </c>
      <c r="F111" s="31"/>
      <c r="G111" s="31"/>
      <c r="H111" s="33" t="str">
        <f aca="false">IF(F111="","",F111-N(G111))</f>
        <v/>
      </c>
      <c r="I111" s="22" t="str">
        <f aca="false">IF(OR(H111="",E111=""),"",IF(H111&lt;=0,0,MAX(0,$C$4-E111)))</f>
        <v/>
      </c>
      <c r="J111" s="40" t="str">
        <f aca="false">IF(H111="","",IF(H111&lt;=0,"Đã thu đủ",IF(E111="","",IF($C$4&lt;=E111,"Chưa đến hạn",IF(I111&lt;=30,"Quá hạn 1–30 ngày",IF(I111&lt;=60,"Quá hạn 31–60 ngày",IF(I111&lt;=90,"Quá hạn 61–90 ngày","Quá hạn trên 90 ngày")))))))</f>
        <v/>
      </c>
      <c r="K111" s="19"/>
    </row>
    <row r="112" customFormat="false" ht="15" hidden="false" customHeight="false" outlineLevel="0" collapsed="false">
      <c r="A112" s="37"/>
      <c r="B112" s="19"/>
      <c r="C112" s="20"/>
      <c r="D112" s="38"/>
      <c r="E112" s="39" t="str">
        <f aca="false">IF(OR(C112="",D112=""),"",C112+D112)</f>
        <v/>
      </c>
      <c r="F112" s="31"/>
      <c r="G112" s="31"/>
      <c r="H112" s="33" t="str">
        <f aca="false">IF(F112="","",F112-N(G112))</f>
        <v/>
      </c>
      <c r="I112" s="22" t="str">
        <f aca="false">IF(OR(H112="",E112=""),"",IF(H112&lt;=0,0,MAX(0,$C$4-E112)))</f>
        <v/>
      </c>
      <c r="J112" s="40" t="str">
        <f aca="false">IF(H112="","",IF(H112&lt;=0,"Đã thu đủ",IF(E112="","",IF($C$4&lt;=E112,"Chưa đến hạn",IF(I112&lt;=30,"Quá hạn 1–30 ngày",IF(I112&lt;=60,"Quá hạn 31–60 ngày",IF(I112&lt;=90,"Quá hạn 61–90 ngày","Quá hạn trên 90 ngày")))))))</f>
        <v/>
      </c>
      <c r="K112" s="19"/>
    </row>
    <row r="113" customFormat="false" ht="15" hidden="false" customHeight="false" outlineLevel="0" collapsed="false">
      <c r="A113" s="37"/>
      <c r="B113" s="19"/>
      <c r="C113" s="20"/>
      <c r="D113" s="38"/>
      <c r="E113" s="39" t="str">
        <f aca="false">IF(OR(C113="",D113=""),"",C113+D113)</f>
        <v/>
      </c>
      <c r="F113" s="31"/>
      <c r="G113" s="31"/>
      <c r="H113" s="33" t="str">
        <f aca="false">IF(F113="","",F113-N(G113))</f>
        <v/>
      </c>
      <c r="I113" s="22" t="str">
        <f aca="false">IF(OR(H113="",E113=""),"",IF(H113&lt;=0,0,MAX(0,$C$4-E113)))</f>
        <v/>
      </c>
      <c r="J113" s="40" t="str">
        <f aca="false">IF(H113="","",IF(H113&lt;=0,"Đã thu đủ",IF(E113="","",IF($C$4&lt;=E113,"Chưa đến hạn",IF(I113&lt;=30,"Quá hạn 1–30 ngày",IF(I113&lt;=60,"Quá hạn 31–60 ngày",IF(I113&lt;=90,"Quá hạn 61–90 ngày","Quá hạn trên 90 ngày")))))))</f>
        <v/>
      </c>
      <c r="K113" s="19"/>
    </row>
    <row r="114" customFormat="false" ht="15" hidden="false" customHeight="false" outlineLevel="0" collapsed="false">
      <c r="A114" s="37"/>
      <c r="B114" s="19"/>
      <c r="C114" s="20"/>
      <c r="D114" s="38"/>
      <c r="E114" s="39" t="str">
        <f aca="false">IF(OR(C114="",D114=""),"",C114+D114)</f>
        <v/>
      </c>
      <c r="F114" s="31"/>
      <c r="G114" s="31"/>
      <c r="H114" s="33" t="str">
        <f aca="false">IF(F114="","",F114-N(G114))</f>
        <v/>
      </c>
      <c r="I114" s="22" t="str">
        <f aca="false">IF(OR(H114="",E114=""),"",IF(H114&lt;=0,0,MAX(0,$C$4-E114)))</f>
        <v/>
      </c>
      <c r="J114" s="40" t="str">
        <f aca="false">IF(H114="","",IF(H114&lt;=0,"Đã thu đủ",IF(E114="","",IF($C$4&lt;=E114,"Chưa đến hạn",IF(I114&lt;=30,"Quá hạn 1–30 ngày",IF(I114&lt;=60,"Quá hạn 31–60 ngày",IF(I114&lt;=90,"Quá hạn 61–90 ngày","Quá hạn trên 90 ngày")))))))</f>
        <v/>
      </c>
      <c r="K114" s="19"/>
    </row>
    <row r="115" customFormat="false" ht="15" hidden="false" customHeight="false" outlineLevel="0" collapsed="false">
      <c r="A115" s="37"/>
      <c r="B115" s="19"/>
      <c r="C115" s="20"/>
      <c r="D115" s="38"/>
      <c r="E115" s="39" t="str">
        <f aca="false">IF(OR(C115="",D115=""),"",C115+D115)</f>
        <v/>
      </c>
      <c r="F115" s="31"/>
      <c r="G115" s="31"/>
      <c r="H115" s="33" t="str">
        <f aca="false">IF(F115="","",F115-N(G115))</f>
        <v/>
      </c>
      <c r="I115" s="22" t="str">
        <f aca="false">IF(OR(H115="",E115=""),"",IF(H115&lt;=0,0,MAX(0,$C$4-E115)))</f>
        <v/>
      </c>
      <c r="J115" s="40" t="str">
        <f aca="false">IF(H115="","",IF(H115&lt;=0,"Đã thu đủ",IF(E115="","",IF($C$4&lt;=E115,"Chưa đến hạn",IF(I115&lt;=30,"Quá hạn 1–30 ngày",IF(I115&lt;=60,"Quá hạn 31–60 ngày",IF(I115&lt;=90,"Quá hạn 61–90 ngày","Quá hạn trên 90 ngày")))))))</f>
        <v/>
      </c>
      <c r="K115" s="19"/>
    </row>
    <row r="116" customFormat="false" ht="15" hidden="false" customHeight="false" outlineLevel="0" collapsed="false">
      <c r="A116" s="37"/>
      <c r="B116" s="19"/>
      <c r="C116" s="20"/>
      <c r="D116" s="38"/>
      <c r="E116" s="39" t="str">
        <f aca="false">IF(OR(C116="",D116=""),"",C116+D116)</f>
        <v/>
      </c>
      <c r="F116" s="31"/>
      <c r="G116" s="31"/>
      <c r="H116" s="33" t="str">
        <f aca="false">IF(F116="","",F116-N(G116))</f>
        <v/>
      </c>
      <c r="I116" s="22" t="str">
        <f aca="false">IF(OR(H116="",E116=""),"",IF(H116&lt;=0,0,MAX(0,$C$4-E116)))</f>
        <v/>
      </c>
      <c r="J116" s="40" t="str">
        <f aca="false">IF(H116="","",IF(H116&lt;=0,"Đã thu đủ",IF(E116="","",IF($C$4&lt;=E116,"Chưa đến hạn",IF(I116&lt;=30,"Quá hạn 1–30 ngày",IF(I116&lt;=60,"Quá hạn 31–60 ngày",IF(I116&lt;=90,"Quá hạn 61–90 ngày","Quá hạn trên 90 ngày")))))))</f>
        <v/>
      </c>
      <c r="K116" s="19"/>
    </row>
    <row r="117" customFormat="false" ht="15" hidden="false" customHeight="false" outlineLevel="0" collapsed="false">
      <c r="A117" s="37"/>
      <c r="B117" s="19"/>
      <c r="C117" s="20"/>
      <c r="D117" s="38"/>
      <c r="E117" s="39" t="str">
        <f aca="false">IF(OR(C117="",D117=""),"",C117+D117)</f>
        <v/>
      </c>
      <c r="F117" s="31"/>
      <c r="G117" s="31"/>
      <c r="H117" s="33" t="str">
        <f aca="false">IF(F117="","",F117-N(G117))</f>
        <v/>
      </c>
      <c r="I117" s="22" t="str">
        <f aca="false">IF(OR(H117="",E117=""),"",IF(H117&lt;=0,0,MAX(0,$C$4-E117)))</f>
        <v/>
      </c>
      <c r="J117" s="40" t="str">
        <f aca="false">IF(H117="","",IF(H117&lt;=0,"Đã thu đủ",IF(E117="","",IF($C$4&lt;=E117,"Chưa đến hạn",IF(I117&lt;=30,"Quá hạn 1–30 ngày",IF(I117&lt;=60,"Quá hạn 31–60 ngày",IF(I117&lt;=90,"Quá hạn 61–90 ngày","Quá hạn trên 90 ngày")))))))</f>
        <v/>
      </c>
      <c r="K117" s="19"/>
    </row>
    <row r="118" customFormat="false" ht="15" hidden="false" customHeight="false" outlineLevel="0" collapsed="false">
      <c r="A118" s="37"/>
      <c r="B118" s="19"/>
      <c r="C118" s="20"/>
      <c r="D118" s="38"/>
      <c r="E118" s="39" t="str">
        <f aca="false">IF(OR(C118="",D118=""),"",C118+D118)</f>
        <v/>
      </c>
      <c r="F118" s="31"/>
      <c r="G118" s="31"/>
      <c r="H118" s="33" t="str">
        <f aca="false">IF(F118="","",F118-N(G118))</f>
        <v/>
      </c>
      <c r="I118" s="22" t="str">
        <f aca="false">IF(OR(H118="",E118=""),"",IF(H118&lt;=0,0,MAX(0,$C$4-E118)))</f>
        <v/>
      </c>
      <c r="J118" s="40" t="str">
        <f aca="false">IF(H118="","",IF(H118&lt;=0,"Đã thu đủ",IF(E118="","",IF($C$4&lt;=E118,"Chưa đến hạn",IF(I118&lt;=30,"Quá hạn 1–30 ngày",IF(I118&lt;=60,"Quá hạn 31–60 ngày",IF(I118&lt;=90,"Quá hạn 61–90 ngày","Quá hạn trên 90 ngày")))))))</f>
        <v/>
      </c>
      <c r="K118" s="19"/>
    </row>
    <row r="119" customFormat="false" ht="15" hidden="false" customHeight="false" outlineLevel="0" collapsed="false">
      <c r="A119" s="37"/>
      <c r="B119" s="19"/>
      <c r="C119" s="20"/>
      <c r="D119" s="38"/>
      <c r="E119" s="39" t="str">
        <f aca="false">IF(OR(C119="",D119=""),"",C119+D119)</f>
        <v/>
      </c>
      <c r="F119" s="31"/>
      <c r="G119" s="31"/>
      <c r="H119" s="33" t="str">
        <f aca="false">IF(F119="","",F119-N(G119))</f>
        <v/>
      </c>
      <c r="I119" s="22" t="str">
        <f aca="false">IF(OR(H119="",E119=""),"",IF(H119&lt;=0,0,MAX(0,$C$4-E119)))</f>
        <v/>
      </c>
      <c r="J119" s="40" t="str">
        <f aca="false">IF(H119="","",IF(H119&lt;=0,"Đã thu đủ",IF(E119="","",IF($C$4&lt;=E119,"Chưa đến hạn",IF(I119&lt;=30,"Quá hạn 1–30 ngày",IF(I119&lt;=60,"Quá hạn 31–60 ngày",IF(I119&lt;=90,"Quá hạn 61–90 ngày","Quá hạn trên 90 ngày")))))))</f>
        <v/>
      </c>
      <c r="K119" s="19"/>
    </row>
    <row r="120" customFormat="false" ht="15" hidden="false" customHeight="false" outlineLevel="0" collapsed="false">
      <c r="A120" s="37"/>
      <c r="B120" s="19"/>
      <c r="C120" s="20"/>
      <c r="D120" s="38"/>
      <c r="E120" s="39" t="str">
        <f aca="false">IF(OR(C120="",D120=""),"",C120+D120)</f>
        <v/>
      </c>
      <c r="F120" s="31"/>
      <c r="G120" s="31"/>
      <c r="H120" s="33" t="str">
        <f aca="false">IF(F120="","",F120-N(G120))</f>
        <v/>
      </c>
      <c r="I120" s="22" t="str">
        <f aca="false">IF(OR(H120="",E120=""),"",IF(H120&lt;=0,0,MAX(0,$C$4-E120)))</f>
        <v/>
      </c>
      <c r="J120" s="40" t="str">
        <f aca="false">IF(H120="","",IF(H120&lt;=0,"Đã thu đủ",IF(E120="","",IF($C$4&lt;=E120,"Chưa đến hạn",IF(I120&lt;=30,"Quá hạn 1–30 ngày",IF(I120&lt;=60,"Quá hạn 31–60 ngày",IF(I120&lt;=90,"Quá hạn 61–90 ngày","Quá hạn trên 90 ngày")))))))</f>
        <v/>
      </c>
      <c r="K120" s="19"/>
    </row>
    <row r="121" customFormat="false" ht="15" hidden="false" customHeight="false" outlineLevel="0" collapsed="false">
      <c r="A121" s="37"/>
      <c r="B121" s="19"/>
      <c r="C121" s="20"/>
      <c r="D121" s="38"/>
      <c r="E121" s="39" t="str">
        <f aca="false">IF(OR(C121="",D121=""),"",C121+D121)</f>
        <v/>
      </c>
      <c r="F121" s="31"/>
      <c r="G121" s="31"/>
      <c r="H121" s="33" t="str">
        <f aca="false">IF(F121="","",F121-N(G121))</f>
        <v/>
      </c>
      <c r="I121" s="22" t="str">
        <f aca="false">IF(OR(H121="",E121=""),"",IF(H121&lt;=0,0,MAX(0,$C$4-E121)))</f>
        <v/>
      </c>
      <c r="J121" s="40" t="str">
        <f aca="false">IF(H121="","",IF(H121&lt;=0,"Đã thu đủ",IF(E121="","",IF($C$4&lt;=E121,"Chưa đến hạn",IF(I121&lt;=30,"Quá hạn 1–30 ngày",IF(I121&lt;=60,"Quá hạn 31–60 ngày",IF(I121&lt;=90,"Quá hạn 61–90 ngày","Quá hạn trên 90 ngày")))))))</f>
        <v/>
      </c>
      <c r="K121" s="19"/>
    </row>
    <row r="122" customFormat="false" ht="15" hidden="false" customHeight="false" outlineLevel="0" collapsed="false">
      <c r="A122" s="37"/>
      <c r="B122" s="19"/>
      <c r="C122" s="20"/>
      <c r="D122" s="38"/>
      <c r="E122" s="39" t="str">
        <f aca="false">IF(OR(C122="",D122=""),"",C122+D122)</f>
        <v/>
      </c>
      <c r="F122" s="31"/>
      <c r="G122" s="31"/>
      <c r="H122" s="33" t="str">
        <f aca="false">IF(F122="","",F122-N(G122))</f>
        <v/>
      </c>
      <c r="I122" s="22" t="str">
        <f aca="false">IF(OR(H122="",E122=""),"",IF(H122&lt;=0,0,MAX(0,$C$4-E122)))</f>
        <v/>
      </c>
      <c r="J122" s="40" t="str">
        <f aca="false">IF(H122="","",IF(H122&lt;=0,"Đã thu đủ",IF(E122="","",IF($C$4&lt;=E122,"Chưa đến hạn",IF(I122&lt;=30,"Quá hạn 1–30 ngày",IF(I122&lt;=60,"Quá hạn 31–60 ngày",IF(I122&lt;=90,"Quá hạn 61–90 ngày","Quá hạn trên 90 ngày")))))))</f>
        <v/>
      </c>
      <c r="K122" s="19"/>
    </row>
    <row r="123" customFormat="false" ht="15" hidden="false" customHeight="false" outlineLevel="0" collapsed="false">
      <c r="A123" s="37"/>
      <c r="B123" s="19"/>
      <c r="C123" s="20"/>
      <c r="D123" s="38"/>
      <c r="E123" s="39" t="str">
        <f aca="false">IF(OR(C123="",D123=""),"",C123+D123)</f>
        <v/>
      </c>
      <c r="F123" s="31"/>
      <c r="G123" s="31"/>
      <c r="H123" s="33" t="str">
        <f aca="false">IF(F123="","",F123-N(G123))</f>
        <v/>
      </c>
      <c r="I123" s="22" t="str">
        <f aca="false">IF(OR(H123="",E123=""),"",IF(H123&lt;=0,0,MAX(0,$C$4-E123)))</f>
        <v/>
      </c>
      <c r="J123" s="40" t="str">
        <f aca="false">IF(H123="","",IF(H123&lt;=0,"Đã thu đủ",IF(E123="","",IF($C$4&lt;=E123,"Chưa đến hạn",IF(I123&lt;=30,"Quá hạn 1–30 ngày",IF(I123&lt;=60,"Quá hạn 31–60 ngày",IF(I123&lt;=90,"Quá hạn 61–90 ngày","Quá hạn trên 90 ngày")))))))</f>
        <v/>
      </c>
      <c r="K123" s="19"/>
    </row>
    <row r="124" customFormat="false" ht="15" hidden="false" customHeight="false" outlineLevel="0" collapsed="false">
      <c r="A124" s="37"/>
      <c r="B124" s="19"/>
      <c r="C124" s="20"/>
      <c r="D124" s="38"/>
      <c r="E124" s="39" t="str">
        <f aca="false">IF(OR(C124="",D124=""),"",C124+D124)</f>
        <v/>
      </c>
      <c r="F124" s="31"/>
      <c r="G124" s="31"/>
      <c r="H124" s="33" t="str">
        <f aca="false">IF(F124="","",F124-N(G124))</f>
        <v/>
      </c>
      <c r="I124" s="22" t="str">
        <f aca="false">IF(OR(H124="",E124=""),"",IF(H124&lt;=0,0,MAX(0,$C$4-E124)))</f>
        <v/>
      </c>
      <c r="J124" s="40" t="str">
        <f aca="false">IF(H124="","",IF(H124&lt;=0,"Đã thu đủ",IF(E124="","",IF($C$4&lt;=E124,"Chưa đến hạn",IF(I124&lt;=30,"Quá hạn 1–30 ngày",IF(I124&lt;=60,"Quá hạn 31–60 ngày",IF(I124&lt;=90,"Quá hạn 61–90 ngày","Quá hạn trên 90 ngày")))))))</f>
        <v/>
      </c>
      <c r="K124" s="19"/>
    </row>
    <row r="125" customFormat="false" ht="15" hidden="false" customHeight="false" outlineLevel="0" collapsed="false">
      <c r="A125" s="37"/>
      <c r="B125" s="19"/>
      <c r="C125" s="20"/>
      <c r="D125" s="38"/>
      <c r="E125" s="39" t="str">
        <f aca="false">IF(OR(C125="",D125=""),"",C125+D125)</f>
        <v/>
      </c>
      <c r="F125" s="31"/>
      <c r="G125" s="31"/>
      <c r="H125" s="33" t="str">
        <f aca="false">IF(F125="","",F125-N(G125))</f>
        <v/>
      </c>
      <c r="I125" s="22" t="str">
        <f aca="false">IF(OR(H125="",E125=""),"",IF(H125&lt;=0,0,MAX(0,$C$4-E125)))</f>
        <v/>
      </c>
      <c r="J125" s="40" t="str">
        <f aca="false">IF(H125="","",IF(H125&lt;=0,"Đã thu đủ",IF(E125="","",IF($C$4&lt;=E125,"Chưa đến hạn",IF(I125&lt;=30,"Quá hạn 1–30 ngày",IF(I125&lt;=60,"Quá hạn 31–60 ngày",IF(I125&lt;=90,"Quá hạn 61–90 ngày","Quá hạn trên 90 ngày")))))))</f>
        <v/>
      </c>
      <c r="K125" s="19"/>
    </row>
    <row r="126" customFormat="false" ht="15" hidden="false" customHeight="false" outlineLevel="0" collapsed="false">
      <c r="A126" s="37"/>
      <c r="B126" s="19"/>
      <c r="C126" s="20"/>
      <c r="D126" s="38"/>
      <c r="E126" s="39" t="str">
        <f aca="false">IF(OR(C126="",D126=""),"",C126+D126)</f>
        <v/>
      </c>
      <c r="F126" s="31"/>
      <c r="G126" s="31"/>
      <c r="H126" s="33" t="str">
        <f aca="false">IF(F126="","",F126-N(G126))</f>
        <v/>
      </c>
      <c r="I126" s="22" t="str">
        <f aca="false">IF(OR(H126="",E126=""),"",IF(H126&lt;=0,0,MAX(0,$C$4-E126)))</f>
        <v/>
      </c>
      <c r="J126" s="40" t="str">
        <f aca="false">IF(H126="","",IF(H126&lt;=0,"Đã thu đủ",IF(E126="","",IF($C$4&lt;=E126,"Chưa đến hạn",IF(I126&lt;=30,"Quá hạn 1–30 ngày",IF(I126&lt;=60,"Quá hạn 31–60 ngày",IF(I126&lt;=90,"Quá hạn 61–90 ngày","Quá hạn trên 90 ngày")))))))</f>
        <v/>
      </c>
      <c r="K126" s="19"/>
    </row>
    <row r="127" customFormat="false" ht="15" hidden="false" customHeight="false" outlineLevel="0" collapsed="false">
      <c r="A127" s="37"/>
      <c r="B127" s="19"/>
      <c r="C127" s="20"/>
      <c r="D127" s="38"/>
      <c r="E127" s="39" t="str">
        <f aca="false">IF(OR(C127="",D127=""),"",C127+D127)</f>
        <v/>
      </c>
      <c r="F127" s="31"/>
      <c r="G127" s="31"/>
      <c r="H127" s="33" t="str">
        <f aca="false">IF(F127="","",F127-N(G127))</f>
        <v/>
      </c>
      <c r="I127" s="22" t="str">
        <f aca="false">IF(OR(H127="",E127=""),"",IF(H127&lt;=0,0,MAX(0,$C$4-E127)))</f>
        <v/>
      </c>
      <c r="J127" s="40" t="str">
        <f aca="false">IF(H127="","",IF(H127&lt;=0,"Đã thu đủ",IF(E127="","",IF($C$4&lt;=E127,"Chưa đến hạn",IF(I127&lt;=30,"Quá hạn 1–30 ngày",IF(I127&lt;=60,"Quá hạn 31–60 ngày",IF(I127&lt;=90,"Quá hạn 61–90 ngày","Quá hạn trên 90 ngày")))))))</f>
        <v/>
      </c>
      <c r="K127" s="19"/>
    </row>
    <row r="128" customFormat="false" ht="15" hidden="false" customHeight="false" outlineLevel="0" collapsed="false">
      <c r="A128" s="37"/>
      <c r="B128" s="19"/>
      <c r="C128" s="20"/>
      <c r="D128" s="38"/>
      <c r="E128" s="39" t="str">
        <f aca="false">IF(OR(C128="",D128=""),"",C128+D128)</f>
        <v/>
      </c>
      <c r="F128" s="31"/>
      <c r="G128" s="31"/>
      <c r="H128" s="33" t="str">
        <f aca="false">IF(F128="","",F128-N(G128))</f>
        <v/>
      </c>
      <c r="I128" s="22" t="str">
        <f aca="false">IF(OR(H128="",E128=""),"",IF(H128&lt;=0,0,MAX(0,$C$4-E128)))</f>
        <v/>
      </c>
      <c r="J128" s="40" t="str">
        <f aca="false">IF(H128="","",IF(H128&lt;=0,"Đã thu đủ",IF(E128="","",IF($C$4&lt;=E128,"Chưa đến hạn",IF(I128&lt;=30,"Quá hạn 1–30 ngày",IF(I128&lt;=60,"Quá hạn 31–60 ngày",IF(I128&lt;=90,"Quá hạn 61–90 ngày","Quá hạn trên 90 ngày")))))))</f>
        <v/>
      </c>
      <c r="K128" s="19"/>
    </row>
    <row r="129" customFormat="false" ht="15" hidden="false" customHeight="false" outlineLevel="0" collapsed="false">
      <c r="A129" s="37"/>
      <c r="B129" s="19"/>
      <c r="C129" s="20"/>
      <c r="D129" s="38"/>
      <c r="E129" s="39" t="str">
        <f aca="false">IF(OR(C129="",D129=""),"",C129+D129)</f>
        <v/>
      </c>
      <c r="F129" s="31"/>
      <c r="G129" s="31"/>
      <c r="H129" s="33" t="str">
        <f aca="false">IF(F129="","",F129-N(G129))</f>
        <v/>
      </c>
      <c r="I129" s="22" t="str">
        <f aca="false">IF(OR(H129="",E129=""),"",IF(H129&lt;=0,0,MAX(0,$C$4-E129)))</f>
        <v/>
      </c>
      <c r="J129" s="40" t="str">
        <f aca="false">IF(H129="","",IF(H129&lt;=0,"Đã thu đủ",IF(E129="","",IF($C$4&lt;=E129,"Chưa đến hạn",IF(I129&lt;=30,"Quá hạn 1–30 ngày",IF(I129&lt;=60,"Quá hạn 31–60 ngày",IF(I129&lt;=90,"Quá hạn 61–90 ngày","Quá hạn trên 90 ngày")))))))</f>
        <v/>
      </c>
      <c r="K129" s="19"/>
    </row>
    <row r="130" customFormat="false" ht="15" hidden="false" customHeight="false" outlineLevel="0" collapsed="false">
      <c r="A130" s="37"/>
      <c r="B130" s="19"/>
      <c r="C130" s="20"/>
      <c r="D130" s="38"/>
      <c r="E130" s="39" t="str">
        <f aca="false">IF(OR(C130="",D130=""),"",C130+D130)</f>
        <v/>
      </c>
      <c r="F130" s="31"/>
      <c r="G130" s="31"/>
      <c r="H130" s="33" t="str">
        <f aca="false">IF(F130="","",F130-N(G130))</f>
        <v/>
      </c>
      <c r="I130" s="22" t="str">
        <f aca="false">IF(OR(H130="",E130=""),"",IF(H130&lt;=0,0,MAX(0,$C$4-E130)))</f>
        <v/>
      </c>
      <c r="J130" s="40" t="str">
        <f aca="false">IF(H130="","",IF(H130&lt;=0,"Đã thu đủ",IF(E130="","",IF($C$4&lt;=E130,"Chưa đến hạn",IF(I130&lt;=30,"Quá hạn 1–30 ngày",IF(I130&lt;=60,"Quá hạn 31–60 ngày",IF(I130&lt;=90,"Quá hạn 61–90 ngày","Quá hạn trên 90 ngày")))))))</f>
        <v/>
      </c>
      <c r="K130" s="19"/>
    </row>
    <row r="131" customFormat="false" ht="15" hidden="false" customHeight="false" outlineLevel="0" collapsed="false">
      <c r="A131" s="37"/>
      <c r="B131" s="19"/>
      <c r="C131" s="20"/>
      <c r="D131" s="38"/>
      <c r="E131" s="39" t="str">
        <f aca="false">IF(OR(C131="",D131=""),"",C131+D131)</f>
        <v/>
      </c>
      <c r="F131" s="31"/>
      <c r="G131" s="31"/>
      <c r="H131" s="33" t="str">
        <f aca="false">IF(F131="","",F131-N(G131))</f>
        <v/>
      </c>
      <c r="I131" s="22" t="str">
        <f aca="false">IF(OR(H131="",E131=""),"",IF(H131&lt;=0,0,MAX(0,$C$4-E131)))</f>
        <v/>
      </c>
      <c r="J131" s="40" t="str">
        <f aca="false">IF(H131="","",IF(H131&lt;=0,"Đã thu đủ",IF(E131="","",IF($C$4&lt;=E131,"Chưa đến hạn",IF(I131&lt;=30,"Quá hạn 1–30 ngày",IF(I131&lt;=60,"Quá hạn 31–60 ngày",IF(I131&lt;=90,"Quá hạn 61–90 ngày","Quá hạn trên 90 ngày")))))))</f>
        <v/>
      </c>
      <c r="K131" s="19"/>
    </row>
    <row r="132" customFormat="false" ht="15" hidden="false" customHeight="false" outlineLevel="0" collapsed="false">
      <c r="A132" s="37"/>
      <c r="B132" s="19"/>
      <c r="C132" s="20"/>
      <c r="D132" s="38"/>
      <c r="E132" s="39" t="str">
        <f aca="false">IF(OR(C132="",D132=""),"",C132+D132)</f>
        <v/>
      </c>
      <c r="F132" s="31"/>
      <c r="G132" s="31"/>
      <c r="H132" s="33" t="str">
        <f aca="false">IF(F132="","",F132-N(G132))</f>
        <v/>
      </c>
      <c r="I132" s="22" t="str">
        <f aca="false">IF(OR(H132="",E132=""),"",IF(H132&lt;=0,0,MAX(0,$C$4-E132)))</f>
        <v/>
      </c>
      <c r="J132" s="40" t="str">
        <f aca="false">IF(H132="","",IF(H132&lt;=0,"Đã thu đủ",IF(E132="","",IF($C$4&lt;=E132,"Chưa đến hạn",IF(I132&lt;=30,"Quá hạn 1–30 ngày",IF(I132&lt;=60,"Quá hạn 31–60 ngày",IF(I132&lt;=90,"Quá hạn 61–90 ngày","Quá hạn trên 90 ngày")))))))</f>
        <v/>
      </c>
      <c r="K132" s="19"/>
    </row>
    <row r="133" customFormat="false" ht="15" hidden="false" customHeight="false" outlineLevel="0" collapsed="false">
      <c r="A133" s="37"/>
      <c r="B133" s="19"/>
      <c r="C133" s="20"/>
      <c r="D133" s="38"/>
      <c r="E133" s="39" t="str">
        <f aca="false">IF(OR(C133="",D133=""),"",C133+D133)</f>
        <v/>
      </c>
      <c r="F133" s="31"/>
      <c r="G133" s="31"/>
      <c r="H133" s="33" t="str">
        <f aca="false">IF(F133="","",F133-N(G133))</f>
        <v/>
      </c>
      <c r="I133" s="22" t="str">
        <f aca="false">IF(OR(H133="",E133=""),"",IF(H133&lt;=0,0,MAX(0,$C$4-E133)))</f>
        <v/>
      </c>
      <c r="J133" s="40" t="str">
        <f aca="false">IF(H133="","",IF(H133&lt;=0,"Đã thu đủ",IF(E133="","",IF($C$4&lt;=E133,"Chưa đến hạn",IF(I133&lt;=30,"Quá hạn 1–30 ngày",IF(I133&lt;=60,"Quá hạn 31–60 ngày",IF(I133&lt;=90,"Quá hạn 61–90 ngày","Quá hạn trên 90 ngày")))))))</f>
        <v/>
      </c>
      <c r="K133" s="19"/>
    </row>
    <row r="134" customFormat="false" ht="15" hidden="false" customHeight="false" outlineLevel="0" collapsed="false">
      <c r="A134" s="37"/>
      <c r="B134" s="19"/>
      <c r="C134" s="20"/>
      <c r="D134" s="38"/>
      <c r="E134" s="39" t="str">
        <f aca="false">IF(OR(C134="",D134=""),"",C134+D134)</f>
        <v/>
      </c>
      <c r="F134" s="31"/>
      <c r="G134" s="31"/>
      <c r="H134" s="33" t="str">
        <f aca="false">IF(F134="","",F134-N(G134))</f>
        <v/>
      </c>
      <c r="I134" s="22" t="str">
        <f aca="false">IF(OR(H134="",E134=""),"",IF(H134&lt;=0,0,MAX(0,$C$4-E134)))</f>
        <v/>
      </c>
      <c r="J134" s="40" t="str">
        <f aca="false">IF(H134="","",IF(H134&lt;=0,"Đã thu đủ",IF(E134="","",IF($C$4&lt;=E134,"Chưa đến hạn",IF(I134&lt;=30,"Quá hạn 1–30 ngày",IF(I134&lt;=60,"Quá hạn 31–60 ngày",IF(I134&lt;=90,"Quá hạn 61–90 ngày","Quá hạn trên 90 ngày")))))))</f>
        <v/>
      </c>
      <c r="K134" s="19"/>
    </row>
    <row r="135" customFormat="false" ht="15" hidden="false" customHeight="false" outlineLevel="0" collapsed="false">
      <c r="A135" s="37"/>
      <c r="B135" s="19"/>
      <c r="C135" s="20"/>
      <c r="D135" s="38"/>
      <c r="E135" s="39" t="str">
        <f aca="false">IF(OR(C135="",D135=""),"",C135+D135)</f>
        <v/>
      </c>
      <c r="F135" s="31"/>
      <c r="G135" s="31"/>
      <c r="H135" s="33" t="str">
        <f aca="false">IF(F135="","",F135-N(G135))</f>
        <v/>
      </c>
      <c r="I135" s="22" t="str">
        <f aca="false">IF(OR(H135="",E135=""),"",IF(H135&lt;=0,0,MAX(0,$C$4-E135)))</f>
        <v/>
      </c>
      <c r="J135" s="40" t="str">
        <f aca="false">IF(H135="","",IF(H135&lt;=0,"Đã thu đủ",IF(E135="","",IF($C$4&lt;=E135,"Chưa đến hạn",IF(I135&lt;=30,"Quá hạn 1–30 ngày",IF(I135&lt;=60,"Quá hạn 31–60 ngày",IF(I135&lt;=90,"Quá hạn 61–90 ngày","Quá hạn trên 90 ngày")))))))</f>
        <v/>
      </c>
      <c r="K135" s="19"/>
    </row>
    <row r="136" customFormat="false" ht="15" hidden="false" customHeight="false" outlineLevel="0" collapsed="false">
      <c r="A136" s="37"/>
      <c r="B136" s="19"/>
      <c r="C136" s="20"/>
      <c r="D136" s="38"/>
      <c r="E136" s="39" t="str">
        <f aca="false">IF(OR(C136="",D136=""),"",C136+D136)</f>
        <v/>
      </c>
      <c r="F136" s="31"/>
      <c r="G136" s="31"/>
      <c r="H136" s="33" t="str">
        <f aca="false">IF(F136="","",F136-N(G136))</f>
        <v/>
      </c>
      <c r="I136" s="22" t="str">
        <f aca="false">IF(OR(H136="",E136=""),"",IF(H136&lt;=0,0,MAX(0,$C$4-E136)))</f>
        <v/>
      </c>
      <c r="J136" s="40" t="str">
        <f aca="false">IF(H136="","",IF(H136&lt;=0,"Đã thu đủ",IF(E136="","",IF($C$4&lt;=E136,"Chưa đến hạn",IF(I136&lt;=30,"Quá hạn 1–30 ngày",IF(I136&lt;=60,"Quá hạn 31–60 ngày",IF(I136&lt;=90,"Quá hạn 61–90 ngày","Quá hạn trên 90 ngày")))))))</f>
        <v/>
      </c>
      <c r="K136" s="19"/>
    </row>
    <row r="137" customFormat="false" ht="15" hidden="false" customHeight="false" outlineLevel="0" collapsed="false">
      <c r="A137" s="37"/>
      <c r="B137" s="19"/>
      <c r="C137" s="20"/>
      <c r="D137" s="38"/>
      <c r="E137" s="39" t="str">
        <f aca="false">IF(OR(C137="",D137=""),"",C137+D137)</f>
        <v/>
      </c>
      <c r="F137" s="31"/>
      <c r="G137" s="31"/>
      <c r="H137" s="33" t="str">
        <f aca="false">IF(F137="","",F137-N(G137))</f>
        <v/>
      </c>
      <c r="I137" s="22" t="str">
        <f aca="false">IF(OR(H137="",E137=""),"",IF(H137&lt;=0,0,MAX(0,$C$4-E137)))</f>
        <v/>
      </c>
      <c r="J137" s="40" t="str">
        <f aca="false">IF(H137="","",IF(H137&lt;=0,"Đã thu đủ",IF(E137="","",IF($C$4&lt;=E137,"Chưa đến hạn",IF(I137&lt;=30,"Quá hạn 1–30 ngày",IF(I137&lt;=60,"Quá hạn 31–60 ngày",IF(I137&lt;=90,"Quá hạn 61–90 ngày","Quá hạn trên 90 ngày")))))))</f>
        <v/>
      </c>
      <c r="K137" s="19"/>
    </row>
    <row r="138" customFormat="false" ht="15" hidden="false" customHeight="false" outlineLevel="0" collapsed="false">
      <c r="A138" s="37"/>
      <c r="B138" s="19"/>
      <c r="C138" s="20"/>
      <c r="D138" s="38"/>
      <c r="E138" s="39" t="str">
        <f aca="false">IF(OR(C138="",D138=""),"",C138+D138)</f>
        <v/>
      </c>
      <c r="F138" s="31"/>
      <c r="G138" s="31"/>
      <c r="H138" s="33" t="str">
        <f aca="false">IF(F138="","",F138-N(G138))</f>
        <v/>
      </c>
      <c r="I138" s="22" t="str">
        <f aca="false">IF(OR(H138="",E138=""),"",IF(H138&lt;=0,0,MAX(0,$C$4-E138)))</f>
        <v/>
      </c>
      <c r="J138" s="40" t="str">
        <f aca="false">IF(H138="","",IF(H138&lt;=0,"Đã thu đủ",IF(E138="","",IF($C$4&lt;=E138,"Chưa đến hạn",IF(I138&lt;=30,"Quá hạn 1–30 ngày",IF(I138&lt;=60,"Quá hạn 31–60 ngày",IF(I138&lt;=90,"Quá hạn 61–90 ngày","Quá hạn trên 90 ngày")))))))</f>
        <v/>
      </c>
      <c r="K138" s="19"/>
    </row>
    <row r="139" customFormat="false" ht="15" hidden="false" customHeight="false" outlineLevel="0" collapsed="false">
      <c r="A139" s="37"/>
      <c r="B139" s="19"/>
      <c r="C139" s="20"/>
      <c r="D139" s="38"/>
      <c r="E139" s="39" t="str">
        <f aca="false">IF(OR(C139="",D139=""),"",C139+D139)</f>
        <v/>
      </c>
      <c r="F139" s="31"/>
      <c r="G139" s="31"/>
      <c r="H139" s="33" t="str">
        <f aca="false">IF(F139="","",F139-N(G139))</f>
        <v/>
      </c>
      <c r="I139" s="22" t="str">
        <f aca="false">IF(OR(H139="",E139=""),"",IF(H139&lt;=0,0,MAX(0,$C$4-E139)))</f>
        <v/>
      </c>
      <c r="J139" s="40" t="str">
        <f aca="false">IF(H139="","",IF(H139&lt;=0,"Đã thu đủ",IF(E139="","",IF($C$4&lt;=E139,"Chưa đến hạn",IF(I139&lt;=30,"Quá hạn 1–30 ngày",IF(I139&lt;=60,"Quá hạn 31–60 ngày",IF(I139&lt;=90,"Quá hạn 61–90 ngày","Quá hạn trên 90 ngày")))))))</f>
        <v/>
      </c>
      <c r="K139" s="19"/>
    </row>
    <row r="140" customFormat="false" ht="15" hidden="false" customHeight="false" outlineLevel="0" collapsed="false">
      <c r="A140" s="37"/>
      <c r="B140" s="19"/>
      <c r="C140" s="20"/>
      <c r="D140" s="38"/>
      <c r="E140" s="39" t="str">
        <f aca="false">IF(OR(C140="",D140=""),"",C140+D140)</f>
        <v/>
      </c>
      <c r="F140" s="31"/>
      <c r="G140" s="31"/>
      <c r="H140" s="33" t="str">
        <f aca="false">IF(F140="","",F140-N(G140))</f>
        <v/>
      </c>
      <c r="I140" s="22" t="str">
        <f aca="false">IF(OR(H140="",E140=""),"",IF(H140&lt;=0,0,MAX(0,$C$4-E140)))</f>
        <v/>
      </c>
      <c r="J140" s="40" t="str">
        <f aca="false">IF(H140="","",IF(H140&lt;=0,"Đã thu đủ",IF(E140="","",IF($C$4&lt;=E140,"Chưa đến hạn",IF(I140&lt;=30,"Quá hạn 1–30 ngày",IF(I140&lt;=60,"Quá hạn 31–60 ngày",IF(I140&lt;=90,"Quá hạn 61–90 ngày","Quá hạn trên 90 ngày")))))))</f>
        <v/>
      </c>
      <c r="K140" s="19"/>
    </row>
    <row r="141" customFormat="false" ht="15" hidden="false" customHeight="false" outlineLevel="0" collapsed="false">
      <c r="A141" s="37"/>
      <c r="B141" s="19"/>
      <c r="C141" s="20"/>
      <c r="D141" s="38"/>
      <c r="E141" s="39" t="str">
        <f aca="false">IF(OR(C141="",D141=""),"",C141+D141)</f>
        <v/>
      </c>
      <c r="F141" s="31"/>
      <c r="G141" s="31"/>
      <c r="H141" s="33" t="str">
        <f aca="false">IF(F141="","",F141-N(G141))</f>
        <v/>
      </c>
      <c r="I141" s="22" t="str">
        <f aca="false">IF(OR(H141="",E141=""),"",IF(H141&lt;=0,0,MAX(0,$C$4-E141)))</f>
        <v/>
      </c>
      <c r="J141" s="40" t="str">
        <f aca="false">IF(H141="","",IF(H141&lt;=0,"Đã thu đủ",IF(E141="","",IF($C$4&lt;=E141,"Chưa đến hạn",IF(I141&lt;=30,"Quá hạn 1–30 ngày",IF(I141&lt;=60,"Quá hạn 31–60 ngày",IF(I141&lt;=90,"Quá hạn 61–90 ngày","Quá hạn trên 90 ngày")))))))</f>
        <v/>
      </c>
      <c r="K141" s="19"/>
    </row>
    <row r="142" customFormat="false" ht="15" hidden="false" customHeight="false" outlineLevel="0" collapsed="false">
      <c r="A142" s="37"/>
      <c r="B142" s="19"/>
      <c r="C142" s="20"/>
      <c r="D142" s="38"/>
      <c r="E142" s="39" t="str">
        <f aca="false">IF(OR(C142="",D142=""),"",C142+D142)</f>
        <v/>
      </c>
      <c r="F142" s="31"/>
      <c r="G142" s="31"/>
      <c r="H142" s="33" t="str">
        <f aca="false">IF(F142="","",F142-N(G142))</f>
        <v/>
      </c>
      <c r="I142" s="22" t="str">
        <f aca="false">IF(OR(H142="",E142=""),"",IF(H142&lt;=0,0,MAX(0,$C$4-E142)))</f>
        <v/>
      </c>
      <c r="J142" s="40" t="str">
        <f aca="false">IF(H142="","",IF(H142&lt;=0,"Đã thu đủ",IF(E142="","",IF($C$4&lt;=E142,"Chưa đến hạn",IF(I142&lt;=30,"Quá hạn 1–30 ngày",IF(I142&lt;=60,"Quá hạn 31–60 ngày",IF(I142&lt;=90,"Quá hạn 61–90 ngày","Quá hạn trên 90 ngày")))))))</f>
        <v/>
      </c>
      <c r="K142" s="19"/>
    </row>
    <row r="143" customFormat="false" ht="15" hidden="false" customHeight="false" outlineLevel="0" collapsed="false">
      <c r="A143" s="37"/>
      <c r="B143" s="19"/>
      <c r="C143" s="20"/>
      <c r="D143" s="38"/>
      <c r="E143" s="39" t="str">
        <f aca="false">IF(OR(C143="",D143=""),"",C143+D143)</f>
        <v/>
      </c>
      <c r="F143" s="31"/>
      <c r="G143" s="31"/>
      <c r="H143" s="33" t="str">
        <f aca="false">IF(F143="","",F143-N(G143))</f>
        <v/>
      </c>
      <c r="I143" s="22" t="str">
        <f aca="false">IF(OR(H143="",E143=""),"",IF(H143&lt;=0,0,MAX(0,$C$4-E143)))</f>
        <v/>
      </c>
      <c r="J143" s="40" t="str">
        <f aca="false">IF(H143="","",IF(H143&lt;=0,"Đã thu đủ",IF(E143="","",IF($C$4&lt;=E143,"Chưa đến hạn",IF(I143&lt;=30,"Quá hạn 1–30 ngày",IF(I143&lt;=60,"Quá hạn 31–60 ngày",IF(I143&lt;=90,"Quá hạn 61–90 ngày","Quá hạn trên 90 ngày")))))))</f>
        <v/>
      </c>
      <c r="K143" s="19"/>
    </row>
    <row r="144" customFormat="false" ht="15" hidden="false" customHeight="false" outlineLevel="0" collapsed="false">
      <c r="A144" s="37"/>
      <c r="B144" s="19"/>
      <c r="C144" s="20"/>
      <c r="D144" s="38"/>
      <c r="E144" s="39" t="str">
        <f aca="false">IF(OR(C144="",D144=""),"",C144+D144)</f>
        <v/>
      </c>
      <c r="F144" s="31"/>
      <c r="G144" s="31"/>
      <c r="H144" s="33" t="str">
        <f aca="false">IF(F144="","",F144-N(G144))</f>
        <v/>
      </c>
      <c r="I144" s="22" t="str">
        <f aca="false">IF(OR(H144="",E144=""),"",IF(H144&lt;=0,0,MAX(0,$C$4-E144)))</f>
        <v/>
      </c>
      <c r="J144" s="40" t="str">
        <f aca="false">IF(H144="","",IF(H144&lt;=0,"Đã thu đủ",IF(E144="","",IF($C$4&lt;=E144,"Chưa đến hạn",IF(I144&lt;=30,"Quá hạn 1–30 ngày",IF(I144&lt;=60,"Quá hạn 31–60 ngày",IF(I144&lt;=90,"Quá hạn 61–90 ngày","Quá hạn trên 90 ngày")))))))</f>
        <v/>
      </c>
      <c r="K144" s="19"/>
    </row>
    <row r="145" customFormat="false" ht="15" hidden="false" customHeight="false" outlineLevel="0" collapsed="false">
      <c r="A145" s="37"/>
      <c r="B145" s="19"/>
      <c r="C145" s="20"/>
      <c r="D145" s="38"/>
      <c r="E145" s="39" t="str">
        <f aca="false">IF(OR(C145="",D145=""),"",C145+D145)</f>
        <v/>
      </c>
      <c r="F145" s="31"/>
      <c r="G145" s="31"/>
      <c r="H145" s="33" t="str">
        <f aca="false">IF(F145="","",F145-N(G145))</f>
        <v/>
      </c>
      <c r="I145" s="22" t="str">
        <f aca="false">IF(OR(H145="",E145=""),"",IF(H145&lt;=0,0,MAX(0,$C$4-E145)))</f>
        <v/>
      </c>
      <c r="J145" s="40" t="str">
        <f aca="false">IF(H145="","",IF(H145&lt;=0,"Đã thu đủ",IF(E145="","",IF($C$4&lt;=E145,"Chưa đến hạn",IF(I145&lt;=30,"Quá hạn 1–30 ngày",IF(I145&lt;=60,"Quá hạn 31–60 ngày",IF(I145&lt;=90,"Quá hạn 61–90 ngày","Quá hạn trên 90 ngày")))))))</f>
        <v/>
      </c>
      <c r="K145" s="19"/>
    </row>
    <row r="146" customFormat="false" ht="15" hidden="false" customHeight="false" outlineLevel="0" collapsed="false">
      <c r="A146" s="37"/>
      <c r="B146" s="19"/>
      <c r="C146" s="20"/>
      <c r="D146" s="38"/>
      <c r="E146" s="39" t="str">
        <f aca="false">IF(OR(C146="",D146=""),"",C146+D146)</f>
        <v/>
      </c>
      <c r="F146" s="31"/>
      <c r="G146" s="31"/>
      <c r="H146" s="33" t="str">
        <f aca="false">IF(F146="","",F146-N(G146))</f>
        <v/>
      </c>
      <c r="I146" s="22" t="str">
        <f aca="false">IF(OR(H146="",E146=""),"",IF(H146&lt;=0,0,MAX(0,$C$4-E146)))</f>
        <v/>
      </c>
      <c r="J146" s="40" t="str">
        <f aca="false">IF(H146="","",IF(H146&lt;=0,"Đã thu đủ",IF(E146="","",IF($C$4&lt;=E146,"Chưa đến hạn",IF(I146&lt;=30,"Quá hạn 1–30 ngày",IF(I146&lt;=60,"Quá hạn 31–60 ngày",IF(I146&lt;=90,"Quá hạn 61–90 ngày","Quá hạn trên 90 ngày")))))))</f>
        <v/>
      </c>
      <c r="K146" s="19"/>
    </row>
    <row r="147" customFormat="false" ht="15" hidden="false" customHeight="false" outlineLevel="0" collapsed="false">
      <c r="A147" s="37"/>
      <c r="B147" s="19"/>
      <c r="C147" s="20"/>
      <c r="D147" s="38"/>
      <c r="E147" s="39" t="str">
        <f aca="false">IF(OR(C147="",D147=""),"",C147+D147)</f>
        <v/>
      </c>
      <c r="F147" s="31"/>
      <c r="G147" s="31"/>
      <c r="H147" s="33" t="str">
        <f aca="false">IF(F147="","",F147-N(G147))</f>
        <v/>
      </c>
      <c r="I147" s="22" t="str">
        <f aca="false">IF(OR(H147="",E147=""),"",IF(H147&lt;=0,0,MAX(0,$C$4-E147)))</f>
        <v/>
      </c>
      <c r="J147" s="40" t="str">
        <f aca="false">IF(H147="","",IF(H147&lt;=0,"Đã thu đủ",IF(E147="","",IF($C$4&lt;=E147,"Chưa đến hạn",IF(I147&lt;=30,"Quá hạn 1–30 ngày",IF(I147&lt;=60,"Quá hạn 31–60 ngày",IF(I147&lt;=90,"Quá hạn 61–90 ngày","Quá hạn trên 90 ngày")))))))</f>
        <v/>
      </c>
      <c r="K147" s="19"/>
    </row>
    <row r="148" customFormat="false" ht="15" hidden="false" customHeight="false" outlineLevel="0" collapsed="false">
      <c r="A148" s="37"/>
      <c r="B148" s="19"/>
      <c r="C148" s="20"/>
      <c r="D148" s="38"/>
      <c r="E148" s="39" t="str">
        <f aca="false">IF(OR(C148="",D148=""),"",C148+D148)</f>
        <v/>
      </c>
      <c r="F148" s="31"/>
      <c r="G148" s="31"/>
      <c r="H148" s="33" t="str">
        <f aca="false">IF(F148="","",F148-N(G148))</f>
        <v/>
      </c>
      <c r="I148" s="22" t="str">
        <f aca="false">IF(OR(H148="",E148=""),"",IF(H148&lt;=0,0,MAX(0,$C$4-E148)))</f>
        <v/>
      </c>
      <c r="J148" s="40" t="str">
        <f aca="false">IF(H148="","",IF(H148&lt;=0,"Đã thu đủ",IF(E148="","",IF($C$4&lt;=E148,"Chưa đến hạn",IF(I148&lt;=30,"Quá hạn 1–30 ngày",IF(I148&lt;=60,"Quá hạn 31–60 ngày",IF(I148&lt;=90,"Quá hạn 61–90 ngày","Quá hạn trên 90 ngày")))))))</f>
        <v/>
      </c>
      <c r="K148" s="19"/>
    </row>
    <row r="149" customFormat="false" ht="15" hidden="false" customHeight="false" outlineLevel="0" collapsed="false">
      <c r="A149" s="37"/>
      <c r="B149" s="19"/>
      <c r="C149" s="20"/>
      <c r="D149" s="38"/>
      <c r="E149" s="39" t="str">
        <f aca="false">IF(OR(C149="",D149=""),"",C149+D149)</f>
        <v/>
      </c>
      <c r="F149" s="31"/>
      <c r="G149" s="31"/>
      <c r="H149" s="33" t="str">
        <f aca="false">IF(F149="","",F149-N(G149))</f>
        <v/>
      </c>
      <c r="I149" s="22" t="str">
        <f aca="false">IF(OR(H149="",E149=""),"",IF(H149&lt;=0,0,MAX(0,$C$4-E149)))</f>
        <v/>
      </c>
      <c r="J149" s="40" t="str">
        <f aca="false">IF(H149="","",IF(H149&lt;=0,"Đã thu đủ",IF(E149="","",IF($C$4&lt;=E149,"Chưa đến hạn",IF(I149&lt;=30,"Quá hạn 1–30 ngày",IF(I149&lt;=60,"Quá hạn 31–60 ngày",IF(I149&lt;=90,"Quá hạn 61–90 ngày","Quá hạn trên 90 ngày")))))))</f>
        <v/>
      </c>
      <c r="K149" s="19"/>
    </row>
    <row r="150" customFormat="false" ht="15" hidden="false" customHeight="false" outlineLevel="0" collapsed="false">
      <c r="A150" s="37"/>
      <c r="B150" s="19"/>
      <c r="C150" s="20"/>
      <c r="D150" s="38"/>
      <c r="E150" s="39" t="str">
        <f aca="false">IF(OR(C150="",D150=""),"",C150+D150)</f>
        <v/>
      </c>
      <c r="F150" s="31"/>
      <c r="G150" s="31"/>
      <c r="H150" s="33" t="str">
        <f aca="false">IF(F150="","",F150-N(G150))</f>
        <v/>
      </c>
      <c r="I150" s="22" t="str">
        <f aca="false">IF(OR(H150="",E150=""),"",IF(H150&lt;=0,0,MAX(0,$C$4-E150)))</f>
        <v/>
      </c>
      <c r="J150" s="40" t="str">
        <f aca="false">IF(H150="","",IF(H150&lt;=0,"Đã thu đủ",IF(E150="","",IF($C$4&lt;=E150,"Chưa đến hạn",IF(I150&lt;=30,"Quá hạn 1–30 ngày",IF(I150&lt;=60,"Quá hạn 31–60 ngày",IF(I150&lt;=90,"Quá hạn 61–90 ngày","Quá hạn trên 90 ngày")))))))</f>
        <v/>
      </c>
      <c r="K150" s="19"/>
    </row>
    <row r="151" customFormat="false" ht="15" hidden="false" customHeight="false" outlineLevel="0" collapsed="false">
      <c r="A151" s="37"/>
      <c r="B151" s="19"/>
      <c r="C151" s="20"/>
      <c r="D151" s="38"/>
      <c r="E151" s="39" t="str">
        <f aca="false">IF(OR(C151="",D151=""),"",C151+D151)</f>
        <v/>
      </c>
      <c r="F151" s="31"/>
      <c r="G151" s="31"/>
      <c r="H151" s="33" t="str">
        <f aca="false">IF(F151="","",F151-N(G151))</f>
        <v/>
      </c>
      <c r="I151" s="22" t="str">
        <f aca="false">IF(OR(H151="",E151=""),"",IF(H151&lt;=0,0,MAX(0,$C$4-E151)))</f>
        <v/>
      </c>
      <c r="J151" s="40" t="str">
        <f aca="false">IF(H151="","",IF(H151&lt;=0,"Đã thu đủ",IF(E151="","",IF($C$4&lt;=E151,"Chưa đến hạn",IF(I151&lt;=30,"Quá hạn 1–30 ngày",IF(I151&lt;=60,"Quá hạn 31–60 ngày",IF(I151&lt;=90,"Quá hạn 61–90 ngày","Quá hạn trên 90 ngày")))))))</f>
        <v/>
      </c>
      <c r="K151" s="19"/>
    </row>
    <row r="152" customFormat="false" ht="15" hidden="false" customHeight="false" outlineLevel="0" collapsed="false">
      <c r="A152" s="37"/>
      <c r="B152" s="19"/>
      <c r="C152" s="20"/>
      <c r="D152" s="38"/>
      <c r="E152" s="39" t="str">
        <f aca="false">IF(OR(C152="",D152=""),"",C152+D152)</f>
        <v/>
      </c>
      <c r="F152" s="31"/>
      <c r="G152" s="31"/>
      <c r="H152" s="33" t="str">
        <f aca="false">IF(F152="","",F152-N(G152))</f>
        <v/>
      </c>
      <c r="I152" s="22" t="str">
        <f aca="false">IF(OR(H152="",E152=""),"",IF(H152&lt;=0,0,MAX(0,$C$4-E152)))</f>
        <v/>
      </c>
      <c r="J152" s="40" t="str">
        <f aca="false">IF(H152="","",IF(H152&lt;=0,"Đã thu đủ",IF(E152="","",IF($C$4&lt;=E152,"Chưa đến hạn",IF(I152&lt;=30,"Quá hạn 1–30 ngày",IF(I152&lt;=60,"Quá hạn 31–60 ngày",IF(I152&lt;=90,"Quá hạn 61–90 ngày","Quá hạn trên 90 ngày")))))))</f>
        <v/>
      </c>
      <c r="K152" s="19"/>
    </row>
    <row r="153" customFormat="false" ht="15" hidden="false" customHeight="false" outlineLevel="0" collapsed="false">
      <c r="A153" s="37"/>
      <c r="B153" s="19"/>
      <c r="C153" s="20"/>
      <c r="D153" s="38"/>
      <c r="E153" s="39" t="str">
        <f aca="false">IF(OR(C153="",D153=""),"",C153+D153)</f>
        <v/>
      </c>
      <c r="F153" s="31"/>
      <c r="G153" s="31"/>
      <c r="H153" s="33" t="str">
        <f aca="false">IF(F153="","",F153-N(G153))</f>
        <v/>
      </c>
      <c r="I153" s="22" t="str">
        <f aca="false">IF(OR(H153="",E153=""),"",IF(H153&lt;=0,0,MAX(0,$C$4-E153)))</f>
        <v/>
      </c>
      <c r="J153" s="40" t="str">
        <f aca="false">IF(H153="","",IF(H153&lt;=0,"Đã thu đủ",IF(E153="","",IF($C$4&lt;=E153,"Chưa đến hạn",IF(I153&lt;=30,"Quá hạn 1–30 ngày",IF(I153&lt;=60,"Quá hạn 31–60 ngày",IF(I153&lt;=90,"Quá hạn 61–90 ngày","Quá hạn trên 90 ngày")))))))</f>
        <v/>
      </c>
      <c r="K153" s="19"/>
    </row>
    <row r="154" customFormat="false" ht="15" hidden="false" customHeight="false" outlineLevel="0" collapsed="false">
      <c r="A154" s="37"/>
      <c r="B154" s="19"/>
      <c r="C154" s="20"/>
      <c r="D154" s="38"/>
      <c r="E154" s="39" t="str">
        <f aca="false">IF(OR(C154="",D154=""),"",C154+D154)</f>
        <v/>
      </c>
      <c r="F154" s="31"/>
      <c r="G154" s="31"/>
      <c r="H154" s="33" t="str">
        <f aca="false">IF(F154="","",F154-N(G154))</f>
        <v/>
      </c>
      <c r="I154" s="22" t="str">
        <f aca="false">IF(OR(H154="",E154=""),"",IF(H154&lt;=0,0,MAX(0,$C$4-E154)))</f>
        <v/>
      </c>
      <c r="J154" s="40" t="str">
        <f aca="false">IF(H154="","",IF(H154&lt;=0,"Đã thu đủ",IF(E154="","",IF($C$4&lt;=E154,"Chưa đến hạn",IF(I154&lt;=30,"Quá hạn 1–30 ngày",IF(I154&lt;=60,"Quá hạn 31–60 ngày",IF(I154&lt;=90,"Quá hạn 61–90 ngày","Quá hạn trên 90 ngày")))))))</f>
        <v/>
      </c>
      <c r="K154" s="19"/>
    </row>
    <row r="155" customFormat="false" ht="15" hidden="false" customHeight="false" outlineLevel="0" collapsed="false">
      <c r="A155" s="37"/>
      <c r="B155" s="19"/>
      <c r="C155" s="20"/>
      <c r="D155" s="38"/>
      <c r="E155" s="39" t="str">
        <f aca="false">IF(OR(C155="",D155=""),"",C155+D155)</f>
        <v/>
      </c>
      <c r="F155" s="31"/>
      <c r="G155" s="31"/>
      <c r="H155" s="33" t="str">
        <f aca="false">IF(F155="","",F155-N(G155))</f>
        <v/>
      </c>
      <c r="I155" s="22" t="str">
        <f aca="false">IF(OR(H155="",E155=""),"",IF(H155&lt;=0,0,MAX(0,$C$4-E155)))</f>
        <v/>
      </c>
      <c r="J155" s="40" t="str">
        <f aca="false">IF(H155="","",IF(H155&lt;=0,"Đã thu đủ",IF(E155="","",IF($C$4&lt;=E155,"Chưa đến hạn",IF(I155&lt;=30,"Quá hạn 1–30 ngày",IF(I155&lt;=60,"Quá hạn 31–60 ngày",IF(I155&lt;=90,"Quá hạn 61–90 ngày","Quá hạn trên 90 ngày")))))))</f>
        <v/>
      </c>
      <c r="K155" s="19"/>
    </row>
    <row r="156" customFormat="false" ht="15" hidden="false" customHeight="false" outlineLevel="0" collapsed="false">
      <c r="A156" s="37"/>
      <c r="B156" s="19"/>
      <c r="C156" s="20"/>
      <c r="D156" s="38"/>
      <c r="E156" s="39" t="str">
        <f aca="false">IF(OR(C156="",D156=""),"",C156+D156)</f>
        <v/>
      </c>
      <c r="F156" s="31"/>
      <c r="G156" s="31"/>
      <c r="H156" s="33" t="str">
        <f aca="false">IF(F156="","",F156-N(G156))</f>
        <v/>
      </c>
      <c r="I156" s="22" t="str">
        <f aca="false">IF(OR(H156="",E156=""),"",IF(H156&lt;=0,0,MAX(0,$C$4-E156)))</f>
        <v/>
      </c>
      <c r="J156" s="40" t="str">
        <f aca="false">IF(H156="","",IF(H156&lt;=0,"Đã thu đủ",IF(E156="","",IF($C$4&lt;=E156,"Chưa đến hạn",IF(I156&lt;=30,"Quá hạn 1–30 ngày",IF(I156&lt;=60,"Quá hạn 31–60 ngày",IF(I156&lt;=90,"Quá hạn 61–90 ngày","Quá hạn trên 90 ngày")))))))</f>
        <v/>
      </c>
      <c r="K156" s="19"/>
    </row>
    <row r="157" customFormat="false" ht="15" hidden="false" customHeight="false" outlineLevel="0" collapsed="false">
      <c r="A157" s="37"/>
      <c r="B157" s="19"/>
      <c r="C157" s="20"/>
      <c r="D157" s="38"/>
      <c r="E157" s="39" t="str">
        <f aca="false">IF(OR(C157="",D157=""),"",C157+D157)</f>
        <v/>
      </c>
      <c r="F157" s="31"/>
      <c r="G157" s="31"/>
      <c r="H157" s="33" t="str">
        <f aca="false">IF(F157="","",F157-N(G157))</f>
        <v/>
      </c>
      <c r="I157" s="22" t="str">
        <f aca="false">IF(OR(H157="",E157=""),"",IF(H157&lt;=0,0,MAX(0,$C$4-E157)))</f>
        <v/>
      </c>
      <c r="J157" s="40" t="str">
        <f aca="false">IF(H157="","",IF(H157&lt;=0,"Đã thu đủ",IF(E157="","",IF($C$4&lt;=E157,"Chưa đến hạn",IF(I157&lt;=30,"Quá hạn 1–30 ngày",IF(I157&lt;=60,"Quá hạn 31–60 ngày",IF(I157&lt;=90,"Quá hạn 61–90 ngày","Quá hạn trên 90 ngày")))))))</f>
        <v/>
      </c>
      <c r="K157" s="19"/>
    </row>
    <row r="158" customFormat="false" ht="15" hidden="false" customHeight="false" outlineLevel="0" collapsed="false">
      <c r="A158" s="37"/>
      <c r="B158" s="19"/>
      <c r="C158" s="20"/>
      <c r="D158" s="38"/>
      <c r="E158" s="39" t="str">
        <f aca="false">IF(OR(C158="",D158=""),"",C158+D158)</f>
        <v/>
      </c>
      <c r="F158" s="31"/>
      <c r="G158" s="31"/>
      <c r="H158" s="33" t="str">
        <f aca="false">IF(F158="","",F158-N(G158))</f>
        <v/>
      </c>
      <c r="I158" s="22" t="str">
        <f aca="false">IF(OR(H158="",E158=""),"",IF(H158&lt;=0,0,MAX(0,$C$4-E158)))</f>
        <v/>
      </c>
      <c r="J158" s="40" t="str">
        <f aca="false">IF(H158="","",IF(H158&lt;=0,"Đã thu đủ",IF(E158="","",IF($C$4&lt;=E158,"Chưa đến hạn",IF(I158&lt;=30,"Quá hạn 1–30 ngày",IF(I158&lt;=60,"Quá hạn 31–60 ngày",IF(I158&lt;=90,"Quá hạn 61–90 ngày","Quá hạn trên 90 ngày")))))))</f>
        <v/>
      </c>
      <c r="K158" s="19"/>
    </row>
    <row r="159" customFormat="false" ht="15" hidden="false" customHeight="false" outlineLevel="0" collapsed="false">
      <c r="A159" s="37"/>
      <c r="B159" s="19"/>
      <c r="C159" s="20"/>
      <c r="D159" s="38"/>
      <c r="E159" s="39" t="str">
        <f aca="false">IF(OR(C159="",D159=""),"",C159+D159)</f>
        <v/>
      </c>
      <c r="F159" s="31"/>
      <c r="G159" s="31"/>
      <c r="H159" s="33" t="str">
        <f aca="false">IF(F159="","",F159-N(G159))</f>
        <v/>
      </c>
      <c r="I159" s="22" t="str">
        <f aca="false">IF(OR(H159="",E159=""),"",IF(H159&lt;=0,0,MAX(0,$C$4-E159)))</f>
        <v/>
      </c>
      <c r="J159" s="40" t="str">
        <f aca="false">IF(H159="","",IF(H159&lt;=0,"Đã thu đủ",IF(E159="","",IF($C$4&lt;=E159,"Chưa đến hạn",IF(I159&lt;=30,"Quá hạn 1–30 ngày",IF(I159&lt;=60,"Quá hạn 31–60 ngày",IF(I159&lt;=90,"Quá hạn 61–90 ngày","Quá hạn trên 90 ngày")))))))</f>
        <v/>
      </c>
      <c r="K159" s="19"/>
    </row>
    <row r="160" customFormat="false" ht="15" hidden="false" customHeight="false" outlineLevel="0" collapsed="false">
      <c r="A160" s="37"/>
      <c r="B160" s="19"/>
      <c r="C160" s="20"/>
      <c r="D160" s="38"/>
      <c r="E160" s="39" t="str">
        <f aca="false">IF(OR(C160="",D160=""),"",C160+D160)</f>
        <v/>
      </c>
      <c r="F160" s="31"/>
      <c r="G160" s="31"/>
      <c r="H160" s="33" t="str">
        <f aca="false">IF(F160="","",F160-N(G160))</f>
        <v/>
      </c>
      <c r="I160" s="22" t="str">
        <f aca="false">IF(OR(H160="",E160=""),"",IF(H160&lt;=0,0,MAX(0,$C$4-E160)))</f>
        <v/>
      </c>
      <c r="J160" s="40" t="str">
        <f aca="false">IF(H160="","",IF(H160&lt;=0,"Đã thu đủ",IF(E160="","",IF($C$4&lt;=E160,"Chưa đến hạn",IF(I160&lt;=30,"Quá hạn 1–30 ngày",IF(I160&lt;=60,"Quá hạn 31–60 ngày",IF(I160&lt;=90,"Quá hạn 61–90 ngày","Quá hạn trên 90 ngày")))))))</f>
        <v/>
      </c>
      <c r="K160" s="19"/>
    </row>
    <row r="161" customFormat="false" ht="15" hidden="false" customHeight="false" outlineLevel="0" collapsed="false">
      <c r="A161" s="37"/>
      <c r="B161" s="19"/>
      <c r="C161" s="20"/>
      <c r="D161" s="38"/>
      <c r="E161" s="39" t="str">
        <f aca="false">IF(OR(C161="",D161=""),"",C161+D161)</f>
        <v/>
      </c>
      <c r="F161" s="31"/>
      <c r="G161" s="31"/>
      <c r="H161" s="33" t="str">
        <f aca="false">IF(F161="","",F161-N(G161))</f>
        <v/>
      </c>
      <c r="I161" s="22" t="str">
        <f aca="false">IF(OR(H161="",E161=""),"",IF(H161&lt;=0,0,MAX(0,$C$4-E161)))</f>
        <v/>
      </c>
      <c r="J161" s="40" t="str">
        <f aca="false">IF(H161="","",IF(H161&lt;=0,"Đã thu đủ",IF(E161="","",IF($C$4&lt;=E161,"Chưa đến hạn",IF(I161&lt;=30,"Quá hạn 1–30 ngày",IF(I161&lt;=60,"Quá hạn 31–60 ngày",IF(I161&lt;=90,"Quá hạn 61–90 ngày","Quá hạn trên 90 ngày")))))))</f>
        <v/>
      </c>
      <c r="K161" s="19"/>
    </row>
    <row r="162" customFormat="false" ht="15" hidden="false" customHeight="false" outlineLevel="0" collapsed="false">
      <c r="A162" s="37"/>
      <c r="B162" s="19"/>
      <c r="C162" s="20"/>
      <c r="D162" s="38"/>
      <c r="E162" s="39" t="str">
        <f aca="false">IF(OR(C162="",D162=""),"",C162+D162)</f>
        <v/>
      </c>
      <c r="F162" s="31"/>
      <c r="G162" s="31"/>
      <c r="H162" s="33" t="str">
        <f aca="false">IF(F162="","",F162-N(G162))</f>
        <v/>
      </c>
      <c r="I162" s="22" t="str">
        <f aca="false">IF(OR(H162="",E162=""),"",IF(H162&lt;=0,0,MAX(0,$C$4-E162)))</f>
        <v/>
      </c>
      <c r="J162" s="40" t="str">
        <f aca="false">IF(H162="","",IF(H162&lt;=0,"Đã thu đủ",IF(E162="","",IF($C$4&lt;=E162,"Chưa đến hạn",IF(I162&lt;=30,"Quá hạn 1–30 ngày",IF(I162&lt;=60,"Quá hạn 31–60 ngày",IF(I162&lt;=90,"Quá hạn 61–90 ngày","Quá hạn trên 90 ngày")))))))</f>
        <v/>
      </c>
      <c r="K162" s="19"/>
    </row>
    <row r="163" customFormat="false" ht="15" hidden="false" customHeight="false" outlineLevel="0" collapsed="false">
      <c r="A163" s="37"/>
      <c r="B163" s="19"/>
      <c r="C163" s="20"/>
      <c r="D163" s="38"/>
      <c r="E163" s="39" t="str">
        <f aca="false">IF(OR(C163="",D163=""),"",C163+D163)</f>
        <v/>
      </c>
      <c r="F163" s="31"/>
      <c r="G163" s="31"/>
      <c r="H163" s="33" t="str">
        <f aca="false">IF(F163="","",F163-N(G163))</f>
        <v/>
      </c>
      <c r="I163" s="22" t="str">
        <f aca="false">IF(OR(H163="",E163=""),"",IF(H163&lt;=0,0,MAX(0,$C$4-E163)))</f>
        <v/>
      </c>
      <c r="J163" s="40" t="str">
        <f aca="false">IF(H163="","",IF(H163&lt;=0,"Đã thu đủ",IF(E163="","",IF($C$4&lt;=E163,"Chưa đến hạn",IF(I163&lt;=30,"Quá hạn 1–30 ngày",IF(I163&lt;=60,"Quá hạn 31–60 ngày",IF(I163&lt;=90,"Quá hạn 61–90 ngày","Quá hạn trên 90 ngày")))))))</f>
        <v/>
      </c>
      <c r="K163" s="19"/>
    </row>
    <row r="164" customFormat="false" ht="15" hidden="false" customHeight="false" outlineLevel="0" collapsed="false">
      <c r="A164" s="37"/>
      <c r="B164" s="19"/>
      <c r="C164" s="20"/>
      <c r="D164" s="38"/>
      <c r="E164" s="39" t="str">
        <f aca="false">IF(OR(C164="",D164=""),"",C164+D164)</f>
        <v/>
      </c>
      <c r="F164" s="31"/>
      <c r="G164" s="31"/>
      <c r="H164" s="33" t="str">
        <f aca="false">IF(F164="","",F164-N(G164))</f>
        <v/>
      </c>
      <c r="I164" s="22" t="str">
        <f aca="false">IF(OR(H164="",E164=""),"",IF(H164&lt;=0,0,MAX(0,$C$4-E164)))</f>
        <v/>
      </c>
      <c r="J164" s="40" t="str">
        <f aca="false">IF(H164="","",IF(H164&lt;=0,"Đã thu đủ",IF(E164="","",IF($C$4&lt;=E164,"Chưa đến hạn",IF(I164&lt;=30,"Quá hạn 1–30 ngày",IF(I164&lt;=60,"Quá hạn 31–60 ngày",IF(I164&lt;=90,"Quá hạn 61–90 ngày","Quá hạn trên 90 ngày")))))))</f>
        <v/>
      </c>
      <c r="K164" s="19"/>
    </row>
    <row r="165" customFormat="false" ht="15" hidden="false" customHeight="false" outlineLevel="0" collapsed="false">
      <c r="A165" s="37"/>
      <c r="B165" s="19"/>
      <c r="C165" s="20"/>
      <c r="D165" s="38"/>
      <c r="E165" s="39" t="str">
        <f aca="false">IF(OR(C165="",D165=""),"",C165+D165)</f>
        <v/>
      </c>
      <c r="F165" s="31"/>
      <c r="G165" s="31"/>
      <c r="H165" s="33" t="str">
        <f aca="false">IF(F165="","",F165-N(G165))</f>
        <v/>
      </c>
      <c r="I165" s="22" t="str">
        <f aca="false">IF(OR(H165="",E165=""),"",IF(H165&lt;=0,0,MAX(0,$C$4-E165)))</f>
        <v/>
      </c>
      <c r="J165" s="40" t="str">
        <f aca="false">IF(H165="","",IF(H165&lt;=0,"Đã thu đủ",IF(E165="","",IF($C$4&lt;=E165,"Chưa đến hạn",IF(I165&lt;=30,"Quá hạn 1–30 ngày",IF(I165&lt;=60,"Quá hạn 31–60 ngày",IF(I165&lt;=90,"Quá hạn 61–90 ngày","Quá hạn trên 90 ngày")))))))</f>
        <v/>
      </c>
      <c r="K165" s="19"/>
    </row>
    <row r="166" customFormat="false" ht="15" hidden="false" customHeight="false" outlineLevel="0" collapsed="false">
      <c r="A166" s="37"/>
      <c r="B166" s="19"/>
      <c r="C166" s="20"/>
      <c r="D166" s="38"/>
      <c r="E166" s="39" t="str">
        <f aca="false">IF(OR(C166="",D166=""),"",C166+D166)</f>
        <v/>
      </c>
      <c r="F166" s="31"/>
      <c r="G166" s="31"/>
      <c r="H166" s="33" t="str">
        <f aca="false">IF(F166="","",F166-N(G166))</f>
        <v/>
      </c>
      <c r="I166" s="22" t="str">
        <f aca="false">IF(OR(H166="",E166=""),"",IF(H166&lt;=0,0,MAX(0,$C$4-E166)))</f>
        <v/>
      </c>
      <c r="J166" s="40" t="str">
        <f aca="false">IF(H166="","",IF(H166&lt;=0,"Đã thu đủ",IF(E166="","",IF($C$4&lt;=E166,"Chưa đến hạn",IF(I166&lt;=30,"Quá hạn 1–30 ngày",IF(I166&lt;=60,"Quá hạn 31–60 ngày",IF(I166&lt;=90,"Quá hạn 61–90 ngày","Quá hạn trên 90 ngày")))))))</f>
        <v/>
      </c>
      <c r="K166" s="19"/>
    </row>
    <row r="167" customFormat="false" ht="15" hidden="false" customHeight="false" outlineLevel="0" collapsed="false">
      <c r="A167" s="37"/>
      <c r="B167" s="19"/>
      <c r="C167" s="20"/>
      <c r="D167" s="38"/>
      <c r="E167" s="39" t="str">
        <f aca="false">IF(OR(C167="",D167=""),"",C167+D167)</f>
        <v/>
      </c>
      <c r="F167" s="31"/>
      <c r="G167" s="31"/>
      <c r="H167" s="33" t="str">
        <f aca="false">IF(F167="","",F167-N(G167))</f>
        <v/>
      </c>
      <c r="I167" s="22" t="str">
        <f aca="false">IF(OR(H167="",E167=""),"",IF(H167&lt;=0,0,MAX(0,$C$4-E167)))</f>
        <v/>
      </c>
      <c r="J167" s="40" t="str">
        <f aca="false">IF(H167="","",IF(H167&lt;=0,"Đã thu đủ",IF(E167="","",IF($C$4&lt;=E167,"Chưa đến hạn",IF(I167&lt;=30,"Quá hạn 1–30 ngày",IF(I167&lt;=60,"Quá hạn 31–60 ngày",IF(I167&lt;=90,"Quá hạn 61–90 ngày","Quá hạn trên 90 ngày")))))))</f>
        <v/>
      </c>
      <c r="K167" s="19"/>
    </row>
    <row r="168" customFormat="false" ht="15" hidden="false" customHeight="false" outlineLevel="0" collapsed="false">
      <c r="A168" s="37"/>
      <c r="B168" s="19"/>
      <c r="C168" s="20"/>
      <c r="D168" s="38"/>
      <c r="E168" s="39" t="str">
        <f aca="false">IF(OR(C168="",D168=""),"",C168+D168)</f>
        <v/>
      </c>
      <c r="F168" s="31"/>
      <c r="G168" s="31"/>
      <c r="H168" s="33" t="str">
        <f aca="false">IF(F168="","",F168-N(G168))</f>
        <v/>
      </c>
      <c r="I168" s="22" t="str">
        <f aca="false">IF(OR(H168="",E168=""),"",IF(H168&lt;=0,0,MAX(0,$C$4-E168)))</f>
        <v/>
      </c>
      <c r="J168" s="40" t="str">
        <f aca="false">IF(H168="","",IF(H168&lt;=0,"Đã thu đủ",IF(E168="","",IF($C$4&lt;=E168,"Chưa đến hạn",IF(I168&lt;=30,"Quá hạn 1–30 ngày",IF(I168&lt;=60,"Quá hạn 31–60 ngày",IF(I168&lt;=90,"Quá hạn 61–90 ngày","Quá hạn trên 90 ngày")))))))</f>
        <v/>
      </c>
      <c r="K168" s="19"/>
    </row>
    <row r="169" customFormat="false" ht="15" hidden="false" customHeight="false" outlineLevel="0" collapsed="false">
      <c r="A169" s="37"/>
      <c r="B169" s="19"/>
      <c r="C169" s="20"/>
      <c r="D169" s="38"/>
      <c r="E169" s="39" t="str">
        <f aca="false">IF(OR(C169="",D169=""),"",C169+D169)</f>
        <v/>
      </c>
      <c r="F169" s="31"/>
      <c r="G169" s="31"/>
      <c r="H169" s="33" t="str">
        <f aca="false">IF(F169="","",F169-N(G169))</f>
        <v/>
      </c>
      <c r="I169" s="22" t="str">
        <f aca="false">IF(OR(H169="",E169=""),"",IF(H169&lt;=0,0,MAX(0,$C$4-E169)))</f>
        <v/>
      </c>
      <c r="J169" s="40" t="str">
        <f aca="false">IF(H169="","",IF(H169&lt;=0,"Đã thu đủ",IF(E169="","",IF($C$4&lt;=E169,"Chưa đến hạn",IF(I169&lt;=30,"Quá hạn 1–30 ngày",IF(I169&lt;=60,"Quá hạn 31–60 ngày",IF(I169&lt;=90,"Quá hạn 61–90 ngày","Quá hạn trên 90 ngày")))))))</f>
        <v/>
      </c>
      <c r="K169" s="19"/>
    </row>
    <row r="170" customFormat="false" ht="15" hidden="false" customHeight="false" outlineLevel="0" collapsed="false">
      <c r="A170" s="37"/>
      <c r="B170" s="19"/>
      <c r="C170" s="20"/>
      <c r="D170" s="38"/>
      <c r="E170" s="39" t="str">
        <f aca="false">IF(OR(C170="",D170=""),"",C170+D170)</f>
        <v/>
      </c>
      <c r="F170" s="31"/>
      <c r="G170" s="31"/>
      <c r="H170" s="33" t="str">
        <f aca="false">IF(F170="","",F170-N(G170))</f>
        <v/>
      </c>
      <c r="I170" s="22" t="str">
        <f aca="false">IF(OR(H170="",E170=""),"",IF(H170&lt;=0,0,MAX(0,$C$4-E170)))</f>
        <v/>
      </c>
      <c r="J170" s="40" t="str">
        <f aca="false">IF(H170="","",IF(H170&lt;=0,"Đã thu đủ",IF(E170="","",IF($C$4&lt;=E170,"Chưa đến hạn",IF(I170&lt;=30,"Quá hạn 1–30 ngày",IF(I170&lt;=60,"Quá hạn 31–60 ngày",IF(I170&lt;=90,"Quá hạn 61–90 ngày","Quá hạn trên 90 ngày")))))))</f>
        <v/>
      </c>
      <c r="K170" s="19"/>
    </row>
    <row r="171" customFormat="false" ht="15" hidden="false" customHeight="false" outlineLevel="0" collapsed="false">
      <c r="A171" s="37"/>
      <c r="B171" s="19"/>
      <c r="C171" s="20"/>
      <c r="D171" s="38"/>
      <c r="E171" s="39" t="str">
        <f aca="false">IF(OR(C171="",D171=""),"",C171+D171)</f>
        <v/>
      </c>
      <c r="F171" s="31"/>
      <c r="G171" s="31"/>
      <c r="H171" s="33" t="str">
        <f aca="false">IF(F171="","",F171-N(G171))</f>
        <v/>
      </c>
      <c r="I171" s="22" t="str">
        <f aca="false">IF(OR(H171="",E171=""),"",IF(H171&lt;=0,0,MAX(0,$C$4-E171)))</f>
        <v/>
      </c>
      <c r="J171" s="40" t="str">
        <f aca="false">IF(H171="","",IF(H171&lt;=0,"Đã thu đủ",IF(E171="","",IF($C$4&lt;=E171,"Chưa đến hạn",IF(I171&lt;=30,"Quá hạn 1–30 ngày",IF(I171&lt;=60,"Quá hạn 31–60 ngày",IF(I171&lt;=90,"Quá hạn 61–90 ngày","Quá hạn trên 90 ngày")))))))</f>
        <v/>
      </c>
      <c r="K171" s="19"/>
    </row>
    <row r="172" customFormat="false" ht="15" hidden="false" customHeight="false" outlineLevel="0" collapsed="false">
      <c r="A172" s="37"/>
      <c r="B172" s="19"/>
      <c r="C172" s="20"/>
      <c r="D172" s="38"/>
      <c r="E172" s="39" t="str">
        <f aca="false">IF(OR(C172="",D172=""),"",C172+D172)</f>
        <v/>
      </c>
      <c r="F172" s="31"/>
      <c r="G172" s="31"/>
      <c r="H172" s="33" t="str">
        <f aca="false">IF(F172="","",F172-N(G172))</f>
        <v/>
      </c>
      <c r="I172" s="22" t="str">
        <f aca="false">IF(OR(H172="",E172=""),"",IF(H172&lt;=0,0,MAX(0,$C$4-E172)))</f>
        <v/>
      </c>
      <c r="J172" s="40" t="str">
        <f aca="false">IF(H172="","",IF(H172&lt;=0,"Đã thu đủ",IF(E172="","",IF($C$4&lt;=E172,"Chưa đến hạn",IF(I172&lt;=30,"Quá hạn 1–30 ngày",IF(I172&lt;=60,"Quá hạn 31–60 ngày",IF(I172&lt;=90,"Quá hạn 61–90 ngày","Quá hạn trên 90 ngày")))))))</f>
        <v/>
      </c>
      <c r="K172" s="19"/>
    </row>
    <row r="173" customFormat="false" ht="15" hidden="false" customHeight="false" outlineLevel="0" collapsed="false">
      <c r="A173" s="37"/>
      <c r="B173" s="19"/>
      <c r="C173" s="20"/>
      <c r="D173" s="38"/>
      <c r="E173" s="39" t="str">
        <f aca="false">IF(OR(C173="",D173=""),"",C173+D173)</f>
        <v/>
      </c>
      <c r="F173" s="31"/>
      <c r="G173" s="31"/>
      <c r="H173" s="33" t="str">
        <f aca="false">IF(F173="","",F173-N(G173))</f>
        <v/>
      </c>
      <c r="I173" s="22" t="str">
        <f aca="false">IF(OR(H173="",E173=""),"",IF(H173&lt;=0,0,MAX(0,$C$4-E173)))</f>
        <v/>
      </c>
      <c r="J173" s="40" t="str">
        <f aca="false">IF(H173="","",IF(H173&lt;=0,"Đã thu đủ",IF(E173="","",IF($C$4&lt;=E173,"Chưa đến hạn",IF(I173&lt;=30,"Quá hạn 1–30 ngày",IF(I173&lt;=60,"Quá hạn 31–60 ngày",IF(I173&lt;=90,"Quá hạn 61–90 ngày","Quá hạn trên 90 ngày")))))))</f>
        <v/>
      </c>
      <c r="K173" s="19"/>
    </row>
    <row r="174" customFormat="false" ht="15" hidden="false" customHeight="false" outlineLevel="0" collapsed="false">
      <c r="A174" s="37"/>
      <c r="B174" s="19"/>
      <c r="C174" s="20"/>
      <c r="D174" s="38"/>
      <c r="E174" s="39" t="str">
        <f aca="false">IF(OR(C174="",D174=""),"",C174+D174)</f>
        <v/>
      </c>
      <c r="F174" s="31"/>
      <c r="G174" s="31"/>
      <c r="H174" s="33" t="str">
        <f aca="false">IF(F174="","",F174-N(G174))</f>
        <v/>
      </c>
      <c r="I174" s="22" t="str">
        <f aca="false">IF(OR(H174="",E174=""),"",IF(H174&lt;=0,0,MAX(0,$C$4-E174)))</f>
        <v/>
      </c>
      <c r="J174" s="40" t="str">
        <f aca="false">IF(H174="","",IF(H174&lt;=0,"Đã thu đủ",IF(E174="","",IF($C$4&lt;=E174,"Chưa đến hạn",IF(I174&lt;=30,"Quá hạn 1–30 ngày",IF(I174&lt;=60,"Quá hạn 31–60 ngày",IF(I174&lt;=90,"Quá hạn 61–90 ngày","Quá hạn trên 90 ngày")))))))</f>
        <v/>
      </c>
      <c r="K174" s="19"/>
    </row>
    <row r="175" customFormat="false" ht="15" hidden="false" customHeight="false" outlineLevel="0" collapsed="false">
      <c r="A175" s="37"/>
      <c r="B175" s="19"/>
      <c r="C175" s="20"/>
      <c r="D175" s="38"/>
      <c r="E175" s="39" t="str">
        <f aca="false">IF(OR(C175="",D175=""),"",C175+D175)</f>
        <v/>
      </c>
      <c r="F175" s="31"/>
      <c r="G175" s="31"/>
      <c r="H175" s="33" t="str">
        <f aca="false">IF(F175="","",F175-N(G175))</f>
        <v/>
      </c>
      <c r="I175" s="22" t="str">
        <f aca="false">IF(OR(H175="",E175=""),"",IF(H175&lt;=0,0,MAX(0,$C$4-E175)))</f>
        <v/>
      </c>
      <c r="J175" s="40" t="str">
        <f aca="false">IF(H175="","",IF(H175&lt;=0,"Đã thu đủ",IF(E175="","",IF($C$4&lt;=E175,"Chưa đến hạn",IF(I175&lt;=30,"Quá hạn 1–30 ngày",IF(I175&lt;=60,"Quá hạn 31–60 ngày",IF(I175&lt;=90,"Quá hạn 61–90 ngày","Quá hạn trên 90 ngày")))))))</f>
        <v/>
      </c>
      <c r="K175" s="19"/>
    </row>
    <row r="176" customFormat="false" ht="15" hidden="false" customHeight="false" outlineLevel="0" collapsed="false">
      <c r="A176" s="37"/>
      <c r="B176" s="19"/>
      <c r="C176" s="20"/>
      <c r="D176" s="38"/>
      <c r="E176" s="39" t="str">
        <f aca="false">IF(OR(C176="",D176=""),"",C176+D176)</f>
        <v/>
      </c>
      <c r="F176" s="31"/>
      <c r="G176" s="31"/>
      <c r="H176" s="33" t="str">
        <f aca="false">IF(F176="","",F176-N(G176))</f>
        <v/>
      </c>
      <c r="I176" s="22" t="str">
        <f aca="false">IF(OR(H176="",E176=""),"",IF(H176&lt;=0,0,MAX(0,$C$4-E176)))</f>
        <v/>
      </c>
      <c r="J176" s="40" t="str">
        <f aca="false">IF(H176="","",IF(H176&lt;=0,"Đã thu đủ",IF(E176="","",IF($C$4&lt;=E176,"Chưa đến hạn",IF(I176&lt;=30,"Quá hạn 1–30 ngày",IF(I176&lt;=60,"Quá hạn 31–60 ngày",IF(I176&lt;=90,"Quá hạn 61–90 ngày","Quá hạn trên 90 ngày")))))))</f>
        <v/>
      </c>
      <c r="K176" s="19"/>
    </row>
    <row r="177" customFormat="false" ht="15" hidden="false" customHeight="false" outlineLevel="0" collapsed="false">
      <c r="A177" s="37"/>
      <c r="B177" s="19"/>
      <c r="C177" s="20"/>
      <c r="D177" s="38"/>
      <c r="E177" s="39" t="str">
        <f aca="false">IF(OR(C177="",D177=""),"",C177+D177)</f>
        <v/>
      </c>
      <c r="F177" s="31"/>
      <c r="G177" s="31"/>
      <c r="H177" s="33" t="str">
        <f aca="false">IF(F177="","",F177-N(G177))</f>
        <v/>
      </c>
      <c r="I177" s="22" t="str">
        <f aca="false">IF(OR(H177="",E177=""),"",IF(H177&lt;=0,0,MAX(0,$C$4-E177)))</f>
        <v/>
      </c>
      <c r="J177" s="40" t="str">
        <f aca="false">IF(H177="","",IF(H177&lt;=0,"Đã thu đủ",IF(E177="","",IF($C$4&lt;=E177,"Chưa đến hạn",IF(I177&lt;=30,"Quá hạn 1–30 ngày",IF(I177&lt;=60,"Quá hạn 31–60 ngày",IF(I177&lt;=90,"Quá hạn 61–90 ngày","Quá hạn trên 90 ngày")))))))</f>
        <v/>
      </c>
      <c r="K177" s="19"/>
    </row>
    <row r="178" customFormat="false" ht="15" hidden="false" customHeight="false" outlineLevel="0" collapsed="false">
      <c r="A178" s="37"/>
      <c r="B178" s="19"/>
      <c r="C178" s="20"/>
      <c r="D178" s="38"/>
      <c r="E178" s="39" t="str">
        <f aca="false">IF(OR(C178="",D178=""),"",C178+D178)</f>
        <v/>
      </c>
      <c r="F178" s="31"/>
      <c r="G178" s="31"/>
      <c r="H178" s="33" t="str">
        <f aca="false">IF(F178="","",F178-N(G178))</f>
        <v/>
      </c>
      <c r="I178" s="22" t="str">
        <f aca="false">IF(OR(H178="",E178=""),"",IF(H178&lt;=0,0,MAX(0,$C$4-E178)))</f>
        <v/>
      </c>
      <c r="J178" s="40" t="str">
        <f aca="false">IF(H178="","",IF(H178&lt;=0,"Đã thu đủ",IF(E178="","",IF($C$4&lt;=E178,"Chưa đến hạn",IF(I178&lt;=30,"Quá hạn 1–30 ngày",IF(I178&lt;=60,"Quá hạn 31–60 ngày",IF(I178&lt;=90,"Quá hạn 61–90 ngày","Quá hạn trên 90 ngày")))))))</f>
        <v/>
      </c>
      <c r="K178" s="19"/>
    </row>
    <row r="179" customFormat="false" ht="15" hidden="false" customHeight="false" outlineLevel="0" collapsed="false">
      <c r="A179" s="37"/>
      <c r="B179" s="19"/>
      <c r="C179" s="20"/>
      <c r="D179" s="38"/>
      <c r="E179" s="39" t="str">
        <f aca="false">IF(OR(C179="",D179=""),"",C179+D179)</f>
        <v/>
      </c>
      <c r="F179" s="31"/>
      <c r="G179" s="31"/>
      <c r="H179" s="33" t="str">
        <f aca="false">IF(F179="","",F179-N(G179))</f>
        <v/>
      </c>
      <c r="I179" s="22" t="str">
        <f aca="false">IF(OR(H179="",E179=""),"",IF(H179&lt;=0,0,MAX(0,$C$4-E179)))</f>
        <v/>
      </c>
      <c r="J179" s="40" t="str">
        <f aca="false">IF(H179="","",IF(H179&lt;=0,"Đã thu đủ",IF(E179="","",IF($C$4&lt;=E179,"Chưa đến hạn",IF(I179&lt;=30,"Quá hạn 1–30 ngày",IF(I179&lt;=60,"Quá hạn 31–60 ngày",IF(I179&lt;=90,"Quá hạn 61–90 ngày","Quá hạn trên 90 ngày")))))))</f>
        <v/>
      </c>
      <c r="K179" s="19"/>
    </row>
    <row r="180" customFormat="false" ht="15" hidden="false" customHeight="false" outlineLevel="0" collapsed="false">
      <c r="A180" s="37"/>
      <c r="B180" s="19"/>
      <c r="C180" s="20"/>
      <c r="D180" s="38"/>
      <c r="E180" s="39" t="str">
        <f aca="false">IF(OR(C180="",D180=""),"",C180+D180)</f>
        <v/>
      </c>
      <c r="F180" s="31"/>
      <c r="G180" s="31"/>
      <c r="H180" s="33" t="str">
        <f aca="false">IF(F180="","",F180-N(G180))</f>
        <v/>
      </c>
      <c r="I180" s="22" t="str">
        <f aca="false">IF(OR(H180="",E180=""),"",IF(H180&lt;=0,0,MAX(0,$C$4-E180)))</f>
        <v/>
      </c>
      <c r="J180" s="40" t="str">
        <f aca="false">IF(H180="","",IF(H180&lt;=0,"Đã thu đủ",IF(E180="","",IF($C$4&lt;=E180,"Chưa đến hạn",IF(I180&lt;=30,"Quá hạn 1–30 ngày",IF(I180&lt;=60,"Quá hạn 31–60 ngày",IF(I180&lt;=90,"Quá hạn 61–90 ngày","Quá hạn trên 90 ngày")))))))</f>
        <v/>
      </c>
      <c r="K180" s="19"/>
    </row>
    <row r="181" customFormat="false" ht="15" hidden="false" customHeight="false" outlineLevel="0" collapsed="false">
      <c r="A181" s="37"/>
      <c r="B181" s="19"/>
      <c r="C181" s="20"/>
      <c r="D181" s="38"/>
      <c r="E181" s="39" t="str">
        <f aca="false">IF(OR(C181="",D181=""),"",C181+D181)</f>
        <v/>
      </c>
      <c r="F181" s="31"/>
      <c r="G181" s="31"/>
      <c r="H181" s="33" t="str">
        <f aca="false">IF(F181="","",F181-N(G181))</f>
        <v/>
      </c>
      <c r="I181" s="22" t="str">
        <f aca="false">IF(OR(H181="",E181=""),"",IF(H181&lt;=0,0,MAX(0,$C$4-E181)))</f>
        <v/>
      </c>
      <c r="J181" s="40" t="str">
        <f aca="false">IF(H181="","",IF(H181&lt;=0,"Đã thu đủ",IF(E181="","",IF($C$4&lt;=E181,"Chưa đến hạn",IF(I181&lt;=30,"Quá hạn 1–30 ngày",IF(I181&lt;=60,"Quá hạn 31–60 ngày",IF(I181&lt;=90,"Quá hạn 61–90 ngày","Quá hạn trên 90 ngày")))))))</f>
        <v/>
      </c>
      <c r="K181" s="19"/>
    </row>
    <row r="182" customFormat="false" ht="15" hidden="false" customHeight="false" outlineLevel="0" collapsed="false">
      <c r="A182" s="37"/>
      <c r="B182" s="19"/>
      <c r="C182" s="20"/>
      <c r="D182" s="38"/>
      <c r="E182" s="39" t="str">
        <f aca="false">IF(OR(C182="",D182=""),"",C182+D182)</f>
        <v/>
      </c>
      <c r="F182" s="31"/>
      <c r="G182" s="31"/>
      <c r="H182" s="33" t="str">
        <f aca="false">IF(F182="","",F182-N(G182))</f>
        <v/>
      </c>
      <c r="I182" s="22" t="str">
        <f aca="false">IF(OR(H182="",E182=""),"",IF(H182&lt;=0,0,MAX(0,$C$4-E182)))</f>
        <v/>
      </c>
      <c r="J182" s="40" t="str">
        <f aca="false">IF(H182="","",IF(H182&lt;=0,"Đã thu đủ",IF(E182="","",IF($C$4&lt;=E182,"Chưa đến hạn",IF(I182&lt;=30,"Quá hạn 1–30 ngày",IF(I182&lt;=60,"Quá hạn 31–60 ngày",IF(I182&lt;=90,"Quá hạn 61–90 ngày","Quá hạn trên 90 ngày")))))))</f>
        <v/>
      </c>
      <c r="K182" s="19"/>
    </row>
    <row r="183" customFormat="false" ht="15" hidden="false" customHeight="false" outlineLevel="0" collapsed="false">
      <c r="A183" s="37"/>
      <c r="B183" s="19"/>
      <c r="C183" s="20"/>
      <c r="D183" s="38"/>
      <c r="E183" s="39" t="str">
        <f aca="false">IF(OR(C183="",D183=""),"",C183+D183)</f>
        <v/>
      </c>
      <c r="F183" s="31"/>
      <c r="G183" s="31"/>
      <c r="H183" s="33" t="str">
        <f aca="false">IF(F183="","",F183-N(G183))</f>
        <v/>
      </c>
      <c r="I183" s="22" t="str">
        <f aca="false">IF(OR(H183="",E183=""),"",IF(H183&lt;=0,0,MAX(0,$C$4-E183)))</f>
        <v/>
      </c>
      <c r="J183" s="40" t="str">
        <f aca="false">IF(H183="","",IF(H183&lt;=0,"Đã thu đủ",IF(E183="","",IF($C$4&lt;=E183,"Chưa đến hạn",IF(I183&lt;=30,"Quá hạn 1–30 ngày",IF(I183&lt;=60,"Quá hạn 31–60 ngày",IF(I183&lt;=90,"Quá hạn 61–90 ngày","Quá hạn trên 90 ngày")))))))</f>
        <v/>
      </c>
      <c r="K183" s="19"/>
    </row>
    <row r="184" customFormat="false" ht="15" hidden="false" customHeight="false" outlineLevel="0" collapsed="false">
      <c r="A184" s="37"/>
      <c r="B184" s="19"/>
      <c r="C184" s="20"/>
      <c r="D184" s="38"/>
      <c r="E184" s="39" t="str">
        <f aca="false">IF(OR(C184="",D184=""),"",C184+D184)</f>
        <v/>
      </c>
      <c r="F184" s="31"/>
      <c r="G184" s="31"/>
      <c r="H184" s="33" t="str">
        <f aca="false">IF(F184="","",F184-N(G184))</f>
        <v/>
      </c>
      <c r="I184" s="22" t="str">
        <f aca="false">IF(OR(H184="",E184=""),"",IF(H184&lt;=0,0,MAX(0,$C$4-E184)))</f>
        <v/>
      </c>
      <c r="J184" s="40" t="str">
        <f aca="false">IF(H184="","",IF(H184&lt;=0,"Đã thu đủ",IF(E184="","",IF($C$4&lt;=E184,"Chưa đến hạn",IF(I184&lt;=30,"Quá hạn 1–30 ngày",IF(I184&lt;=60,"Quá hạn 31–60 ngày",IF(I184&lt;=90,"Quá hạn 61–90 ngày","Quá hạn trên 90 ngày")))))))</f>
        <v/>
      </c>
      <c r="K184" s="19"/>
    </row>
    <row r="185" customFormat="false" ht="15" hidden="false" customHeight="false" outlineLevel="0" collapsed="false">
      <c r="A185" s="37"/>
      <c r="B185" s="19"/>
      <c r="C185" s="20"/>
      <c r="D185" s="38"/>
      <c r="E185" s="39" t="str">
        <f aca="false">IF(OR(C185="",D185=""),"",C185+D185)</f>
        <v/>
      </c>
      <c r="F185" s="31"/>
      <c r="G185" s="31"/>
      <c r="H185" s="33" t="str">
        <f aca="false">IF(F185="","",F185-N(G185))</f>
        <v/>
      </c>
      <c r="I185" s="22" t="str">
        <f aca="false">IF(OR(H185="",E185=""),"",IF(H185&lt;=0,0,MAX(0,$C$4-E185)))</f>
        <v/>
      </c>
      <c r="J185" s="40" t="str">
        <f aca="false">IF(H185="","",IF(H185&lt;=0,"Đã thu đủ",IF(E185="","",IF($C$4&lt;=E185,"Chưa đến hạn",IF(I185&lt;=30,"Quá hạn 1–30 ngày",IF(I185&lt;=60,"Quá hạn 31–60 ngày",IF(I185&lt;=90,"Quá hạn 61–90 ngày","Quá hạn trên 90 ngày")))))))</f>
        <v/>
      </c>
      <c r="K185" s="19"/>
    </row>
    <row r="186" customFormat="false" ht="15" hidden="false" customHeight="false" outlineLevel="0" collapsed="false">
      <c r="A186" s="37"/>
      <c r="B186" s="19"/>
      <c r="C186" s="20"/>
      <c r="D186" s="38"/>
      <c r="E186" s="39" t="str">
        <f aca="false">IF(OR(C186="",D186=""),"",C186+D186)</f>
        <v/>
      </c>
      <c r="F186" s="31"/>
      <c r="G186" s="31"/>
      <c r="H186" s="33" t="str">
        <f aca="false">IF(F186="","",F186-N(G186))</f>
        <v/>
      </c>
      <c r="I186" s="22" t="str">
        <f aca="false">IF(OR(H186="",E186=""),"",IF(H186&lt;=0,0,MAX(0,$C$4-E186)))</f>
        <v/>
      </c>
      <c r="J186" s="40" t="str">
        <f aca="false">IF(H186="","",IF(H186&lt;=0,"Đã thu đủ",IF(E186="","",IF($C$4&lt;=E186,"Chưa đến hạn",IF(I186&lt;=30,"Quá hạn 1–30 ngày",IF(I186&lt;=60,"Quá hạn 31–60 ngày",IF(I186&lt;=90,"Quá hạn 61–90 ngày","Quá hạn trên 90 ngày")))))))</f>
        <v/>
      </c>
      <c r="K186" s="19"/>
    </row>
    <row r="187" customFormat="false" ht="15" hidden="false" customHeight="false" outlineLevel="0" collapsed="false">
      <c r="A187" s="37"/>
      <c r="B187" s="19"/>
      <c r="C187" s="20"/>
      <c r="D187" s="38"/>
      <c r="E187" s="39" t="str">
        <f aca="false">IF(OR(C187="",D187=""),"",C187+D187)</f>
        <v/>
      </c>
      <c r="F187" s="31"/>
      <c r="G187" s="31"/>
      <c r="H187" s="33" t="str">
        <f aca="false">IF(F187="","",F187-N(G187))</f>
        <v/>
      </c>
      <c r="I187" s="22" t="str">
        <f aca="false">IF(OR(H187="",E187=""),"",IF(H187&lt;=0,0,MAX(0,$C$4-E187)))</f>
        <v/>
      </c>
      <c r="J187" s="40" t="str">
        <f aca="false">IF(H187="","",IF(H187&lt;=0,"Đã thu đủ",IF(E187="","",IF($C$4&lt;=E187,"Chưa đến hạn",IF(I187&lt;=30,"Quá hạn 1–30 ngày",IF(I187&lt;=60,"Quá hạn 31–60 ngày",IF(I187&lt;=90,"Quá hạn 61–90 ngày","Quá hạn trên 90 ngày")))))))</f>
        <v/>
      </c>
      <c r="K187" s="19"/>
    </row>
    <row r="188" customFormat="false" ht="15" hidden="false" customHeight="false" outlineLevel="0" collapsed="false">
      <c r="A188" s="37"/>
      <c r="B188" s="19"/>
      <c r="C188" s="20"/>
      <c r="D188" s="38"/>
      <c r="E188" s="39" t="str">
        <f aca="false">IF(OR(C188="",D188=""),"",C188+D188)</f>
        <v/>
      </c>
      <c r="F188" s="31"/>
      <c r="G188" s="31"/>
      <c r="H188" s="33" t="str">
        <f aca="false">IF(F188="","",F188-N(G188))</f>
        <v/>
      </c>
      <c r="I188" s="22" t="str">
        <f aca="false">IF(OR(H188="",E188=""),"",IF(H188&lt;=0,0,MAX(0,$C$4-E188)))</f>
        <v/>
      </c>
      <c r="J188" s="40" t="str">
        <f aca="false">IF(H188="","",IF(H188&lt;=0,"Đã thu đủ",IF(E188="","",IF($C$4&lt;=E188,"Chưa đến hạn",IF(I188&lt;=30,"Quá hạn 1–30 ngày",IF(I188&lt;=60,"Quá hạn 31–60 ngày",IF(I188&lt;=90,"Quá hạn 61–90 ngày","Quá hạn trên 90 ngày")))))))</f>
        <v/>
      </c>
      <c r="K188" s="19"/>
    </row>
    <row r="189" customFormat="false" ht="15" hidden="false" customHeight="false" outlineLevel="0" collapsed="false">
      <c r="A189" s="37"/>
      <c r="B189" s="19"/>
      <c r="C189" s="20"/>
      <c r="D189" s="38"/>
      <c r="E189" s="39" t="str">
        <f aca="false">IF(OR(C189="",D189=""),"",C189+D189)</f>
        <v/>
      </c>
      <c r="F189" s="31"/>
      <c r="G189" s="31"/>
      <c r="H189" s="33" t="str">
        <f aca="false">IF(F189="","",F189-N(G189))</f>
        <v/>
      </c>
      <c r="I189" s="22" t="str">
        <f aca="false">IF(OR(H189="",E189=""),"",IF(H189&lt;=0,0,MAX(0,$C$4-E189)))</f>
        <v/>
      </c>
      <c r="J189" s="40" t="str">
        <f aca="false">IF(H189="","",IF(H189&lt;=0,"Đã thu đủ",IF(E189="","",IF($C$4&lt;=E189,"Chưa đến hạn",IF(I189&lt;=30,"Quá hạn 1–30 ngày",IF(I189&lt;=60,"Quá hạn 31–60 ngày",IF(I189&lt;=90,"Quá hạn 61–90 ngày","Quá hạn trên 90 ngày")))))))</f>
        <v/>
      </c>
      <c r="K189" s="19"/>
    </row>
    <row r="190" customFormat="false" ht="15" hidden="false" customHeight="false" outlineLevel="0" collapsed="false">
      <c r="A190" s="37"/>
      <c r="B190" s="19"/>
      <c r="C190" s="20"/>
      <c r="D190" s="38"/>
      <c r="E190" s="39" t="str">
        <f aca="false">IF(OR(C190="",D190=""),"",C190+D190)</f>
        <v/>
      </c>
      <c r="F190" s="31"/>
      <c r="G190" s="31"/>
      <c r="H190" s="33" t="str">
        <f aca="false">IF(F190="","",F190-N(G190))</f>
        <v/>
      </c>
      <c r="I190" s="22" t="str">
        <f aca="false">IF(OR(H190="",E190=""),"",IF(H190&lt;=0,0,MAX(0,$C$4-E190)))</f>
        <v/>
      </c>
      <c r="J190" s="40" t="str">
        <f aca="false">IF(H190="","",IF(H190&lt;=0,"Đã thu đủ",IF(E190="","",IF($C$4&lt;=E190,"Chưa đến hạn",IF(I190&lt;=30,"Quá hạn 1–30 ngày",IF(I190&lt;=60,"Quá hạn 31–60 ngày",IF(I190&lt;=90,"Quá hạn 61–90 ngày","Quá hạn trên 90 ngày")))))))</f>
        <v/>
      </c>
      <c r="K190" s="19"/>
    </row>
    <row r="191" customFormat="false" ht="15" hidden="false" customHeight="false" outlineLevel="0" collapsed="false">
      <c r="A191" s="37"/>
      <c r="B191" s="19"/>
      <c r="C191" s="20"/>
      <c r="D191" s="38"/>
      <c r="E191" s="39" t="str">
        <f aca="false">IF(OR(C191="",D191=""),"",C191+D191)</f>
        <v/>
      </c>
      <c r="F191" s="31"/>
      <c r="G191" s="31"/>
      <c r="H191" s="33" t="str">
        <f aca="false">IF(F191="","",F191-N(G191))</f>
        <v/>
      </c>
      <c r="I191" s="22" t="str">
        <f aca="false">IF(OR(H191="",E191=""),"",IF(H191&lt;=0,0,MAX(0,$C$4-E191)))</f>
        <v/>
      </c>
      <c r="J191" s="40" t="str">
        <f aca="false">IF(H191="","",IF(H191&lt;=0,"Đã thu đủ",IF(E191="","",IF($C$4&lt;=E191,"Chưa đến hạn",IF(I191&lt;=30,"Quá hạn 1–30 ngày",IF(I191&lt;=60,"Quá hạn 31–60 ngày",IF(I191&lt;=90,"Quá hạn 61–90 ngày","Quá hạn trên 90 ngày")))))))</f>
        <v/>
      </c>
      <c r="K191" s="19"/>
    </row>
    <row r="192" customFormat="false" ht="15" hidden="false" customHeight="false" outlineLevel="0" collapsed="false">
      <c r="A192" s="37"/>
      <c r="B192" s="19"/>
      <c r="C192" s="20"/>
      <c r="D192" s="38"/>
      <c r="E192" s="39" t="str">
        <f aca="false">IF(OR(C192="",D192=""),"",C192+D192)</f>
        <v/>
      </c>
      <c r="F192" s="31"/>
      <c r="G192" s="31"/>
      <c r="H192" s="33" t="str">
        <f aca="false">IF(F192="","",F192-N(G192))</f>
        <v/>
      </c>
      <c r="I192" s="22" t="str">
        <f aca="false">IF(OR(H192="",E192=""),"",IF(H192&lt;=0,0,MAX(0,$C$4-E192)))</f>
        <v/>
      </c>
      <c r="J192" s="40" t="str">
        <f aca="false">IF(H192="","",IF(H192&lt;=0,"Đã thu đủ",IF(E192="","",IF($C$4&lt;=E192,"Chưa đến hạn",IF(I192&lt;=30,"Quá hạn 1–30 ngày",IF(I192&lt;=60,"Quá hạn 31–60 ngày",IF(I192&lt;=90,"Quá hạn 61–90 ngày","Quá hạn trên 90 ngày")))))))</f>
        <v/>
      </c>
      <c r="K192" s="19"/>
    </row>
    <row r="193" customFormat="false" ht="15" hidden="false" customHeight="false" outlineLevel="0" collapsed="false">
      <c r="A193" s="37"/>
      <c r="B193" s="19"/>
      <c r="C193" s="20"/>
      <c r="D193" s="38"/>
      <c r="E193" s="39" t="str">
        <f aca="false">IF(OR(C193="",D193=""),"",C193+D193)</f>
        <v/>
      </c>
      <c r="F193" s="31"/>
      <c r="G193" s="31"/>
      <c r="H193" s="33" t="str">
        <f aca="false">IF(F193="","",F193-N(G193))</f>
        <v/>
      </c>
      <c r="I193" s="22" t="str">
        <f aca="false">IF(OR(H193="",E193=""),"",IF(H193&lt;=0,0,MAX(0,$C$4-E193)))</f>
        <v/>
      </c>
      <c r="J193" s="40" t="str">
        <f aca="false">IF(H193="","",IF(H193&lt;=0,"Đã thu đủ",IF(E193="","",IF($C$4&lt;=E193,"Chưa đến hạn",IF(I193&lt;=30,"Quá hạn 1–30 ngày",IF(I193&lt;=60,"Quá hạn 31–60 ngày",IF(I193&lt;=90,"Quá hạn 61–90 ngày","Quá hạn trên 90 ngày")))))))</f>
        <v/>
      </c>
      <c r="K193" s="19"/>
    </row>
    <row r="194" customFormat="false" ht="15" hidden="false" customHeight="false" outlineLevel="0" collapsed="false">
      <c r="A194" s="37"/>
      <c r="B194" s="19"/>
      <c r="C194" s="20"/>
      <c r="D194" s="38"/>
      <c r="E194" s="39" t="str">
        <f aca="false">IF(OR(C194="",D194=""),"",C194+D194)</f>
        <v/>
      </c>
      <c r="F194" s="31"/>
      <c r="G194" s="31"/>
      <c r="H194" s="33" t="str">
        <f aca="false">IF(F194="","",F194-N(G194))</f>
        <v/>
      </c>
      <c r="I194" s="22" t="str">
        <f aca="false">IF(OR(H194="",E194=""),"",IF(H194&lt;=0,0,MAX(0,$C$4-E194)))</f>
        <v/>
      </c>
      <c r="J194" s="40" t="str">
        <f aca="false">IF(H194="","",IF(H194&lt;=0,"Đã thu đủ",IF(E194="","",IF($C$4&lt;=E194,"Chưa đến hạn",IF(I194&lt;=30,"Quá hạn 1–30 ngày",IF(I194&lt;=60,"Quá hạn 31–60 ngày",IF(I194&lt;=90,"Quá hạn 61–90 ngày","Quá hạn trên 90 ngày")))))))</f>
        <v/>
      </c>
      <c r="K194" s="19"/>
    </row>
    <row r="195" customFormat="false" ht="15" hidden="false" customHeight="false" outlineLevel="0" collapsed="false">
      <c r="A195" s="37"/>
      <c r="B195" s="19"/>
      <c r="C195" s="20"/>
      <c r="D195" s="38"/>
      <c r="E195" s="39" t="str">
        <f aca="false">IF(OR(C195="",D195=""),"",C195+D195)</f>
        <v/>
      </c>
      <c r="F195" s="31"/>
      <c r="G195" s="31"/>
      <c r="H195" s="33" t="str">
        <f aca="false">IF(F195="","",F195-N(G195))</f>
        <v/>
      </c>
      <c r="I195" s="22" t="str">
        <f aca="false">IF(OR(H195="",E195=""),"",IF(H195&lt;=0,0,MAX(0,$C$4-E195)))</f>
        <v/>
      </c>
      <c r="J195" s="40" t="str">
        <f aca="false">IF(H195="","",IF(H195&lt;=0,"Đã thu đủ",IF(E195="","",IF($C$4&lt;=E195,"Chưa đến hạn",IF(I195&lt;=30,"Quá hạn 1–30 ngày",IF(I195&lt;=60,"Quá hạn 31–60 ngày",IF(I195&lt;=90,"Quá hạn 61–90 ngày","Quá hạn trên 90 ngày")))))))</f>
        <v/>
      </c>
      <c r="K195" s="19"/>
    </row>
    <row r="196" customFormat="false" ht="15" hidden="false" customHeight="false" outlineLevel="0" collapsed="false">
      <c r="A196" s="37"/>
      <c r="B196" s="19"/>
      <c r="C196" s="20"/>
      <c r="D196" s="38"/>
      <c r="E196" s="39" t="str">
        <f aca="false">IF(OR(C196="",D196=""),"",C196+D196)</f>
        <v/>
      </c>
      <c r="F196" s="31"/>
      <c r="G196" s="31"/>
      <c r="H196" s="33" t="str">
        <f aca="false">IF(F196="","",F196-N(G196))</f>
        <v/>
      </c>
      <c r="I196" s="22" t="str">
        <f aca="false">IF(OR(H196="",E196=""),"",IF(H196&lt;=0,0,MAX(0,$C$4-E196)))</f>
        <v/>
      </c>
      <c r="J196" s="40" t="str">
        <f aca="false">IF(H196="","",IF(H196&lt;=0,"Đã thu đủ",IF(E196="","",IF($C$4&lt;=E196,"Chưa đến hạn",IF(I196&lt;=30,"Quá hạn 1–30 ngày",IF(I196&lt;=60,"Quá hạn 31–60 ngày",IF(I196&lt;=90,"Quá hạn 61–90 ngày","Quá hạn trên 90 ngày")))))))</f>
        <v/>
      </c>
      <c r="K196" s="19"/>
    </row>
    <row r="197" customFormat="false" ht="15" hidden="false" customHeight="false" outlineLevel="0" collapsed="false">
      <c r="A197" s="37"/>
      <c r="B197" s="19"/>
      <c r="C197" s="20"/>
      <c r="D197" s="38"/>
      <c r="E197" s="39" t="str">
        <f aca="false">IF(OR(C197="",D197=""),"",C197+D197)</f>
        <v/>
      </c>
      <c r="F197" s="31"/>
      <c r="G197" s="31"/>
      <c r="H197" s="33" t="str">
        <f aca="false">IF(F197="","",F197-N(G197))</f>
        <v/>
      </c>
      <c r="I197" s="22" t="str">
        <f aca="false">IF(OR(H197="",E197=""),"",IF(H197&lt;=0,0,MAX(0,$C$4-E197)))</f>
        <v/>
      </c>
      <c r="J197" s="40" t="str">
        <f aca="false">IF(H197="","",IF(H197&lt;=0,"Đã thu đủ",IF(E197="","",IF($C$4&lt;=E197,"Chưa đến hạn",IF(I197&lt;=30,"Quá hạn 1–30 ngày",IF(I197&lt;=60,"Quá hạn 31–60 ngày",IF(I197&lt;=90,"Quá hạn 61–90 ngày","Quá hạn trên 90 ngày")))))))</f>
        <v/>
      </c>
      <c r="K197" s="19"/>
    </row>
    <row r="198" customFormat="false" ht="15" hidden="false" customHeight="false" outlineLevel="0" collapsed="false">
      <c r="A198" s="37"/>
      <c r="B198" s="19"/>
      <c r="C198" s="20"/>
      <c r="D198" s="38"/>
      <c r="E198" s="39" t="str">
        <f aca="false">IF(OR(C198="",D198=""),"",C198+D198)</f>
        <v/>
      </c>
      <c r="F198" s="31"/>
      <c r="G198" s="31"/>
      <c r="H198" s="33" t="str">
        <f aca="false">IF(F198="","",F198-N(G198))</f>
        <v/>
      </c>
      <c r="I198" s="22" t="str">
        <f aca="false">IF(OR(H198="",E198=""),"",IF(H198&lt;=0,0,MAX(0,$C$4-E198)))</f>
        <v/>
      </c>
      <c r="J198" s="40" t="str">
        <f aca="false">IF(H198="","",IF(H198&lt;=0,"Đã thu đủ",IF(E198="","",IF($C$4&lt;=E198,"Chưa đến hạn",IF(I198&lt;=30,"Quá hạn 1–30 ngày",IF(I198&lt;=60,"Quá hạn 31–60 ngày",IF(I198&lt;=90,"Quá hạn 61–90 ngày","Quá hạn trên 90 ngày")))))))</f>
        <v/>
      </c>
      <c r="K198" s="19"/>
    </row>
    <row r="199" customFormat="false" ht="15" hidden="false" customHeight="false" outlineLevel="0" collapsed="false">
      <c r="A199" s="37"/>
      <c r="B199" s="19"/>
      <c r="C199" s="20"/>
      <c r="D199" s="38"/>
      <c r="E199" s="39" t="str">
        <f aca="false">IF(OR(C199="",D199=""),"",C199+D199)</f>
        <v/>
      </c>
      <c r="F199" s="31"/>
      <c r="G199" s="31"/>
      <c r="H199" s="33" t="str">
        <f aca="false">IF(F199="","",F199-N(G199))</f>
        <v/>
      </c>
      <c r="I199" s="22" t="str">
        <f aca="false">IF(OR(H199="",E199=""),"",IF(H199&lt;=0,0,MAX(0,$C$4-E199)))</f>
        <v/>
      </c>
      <c r="J199" s="40" t="str">
        <f aca="false">IF(H199="","",IF(H199&lt;=0,"Đã thu đủ",IF(E199="","",IF($C$4&lt;=E199,"Chưa đến hạn",IF(I199&lt;=30,"Quá hạn 1–30 ngày",IF(I199&lt;=60,"Quá hạn 31–60 ngày",IF(I199&lt;=90,"Quá hạn 61–90 ngày","Quá hạn trên 90 ngày")))))))</f>
        <v/>
      </c>
      <c r="K199" s="19"/>
    </row>
    <row r="200" customFormat="false" ht="15" hidden="false" customHeight="false" outlineLevel="0" collapsed="false">
      <c r="A200" s="37"/>
      <c r="B200" s="19"/>
      <c r="C200" s="20"/>
      <c r="D200" s="38"/>
      <c r="E200" s="39" t="str">
        <f aca="false">IF(OR(C200="",D200=""),"",C200+D200)</f>
        <v/>
      </c>
      <c r="F200" s="31"/>
      <c r="G200" s="31"/>
      <c r="H200" s="33" t="str">
        <f aca="false">IF(F200="","",F200-N(G200))</f>
        <v/>
      </c>
      <c r="I200" s="22" t="str">
        <f aca="false">IF(OR(H200="",E200=""),"",IF(H200&lt;=0,0,MAX(0,$C$4-E200)))</f>
        <v/>
      </c>
      <c r="J200" s="40" t="str">
        <f aca="false">IF(H200="","",IF(H200&lt;=0,"Đã thu đủ",IF(E200="","",IF($C$4&lt;=E200,"Chưa đến hạn",IF(I200&lt;=30,"Quá hạn 1–30 ngày",IF(I200&lt;=60,"Quá hạn 31–60 ngày",IF(I200&lt;=90,"Quá hạn 61–90 ngày","Quá hạn trên 90 ngày")))))))</f>
        <v/>
      </c>
      <c r="K200" s="19"/>
    </row>
    <row r="201" customFormat="false" ht="15" hidden="false" customHeight="false" outlineLevel="0" collapsed="false">
      <c r="A201" s="37"/>
      <c r="B201" s="19"/>
      <c r="C201" s="20"/>
      <c r="D201" s="38"/>
      <c r="E201" s="39" t="str">
        <f aca="false">IF(OR(C201="",D201=""),"",C201+D201)</f>
        <v/>
      </c>
      <c r="F201" s="31"/>
      <c r="G201" s="31"/>
      <c r="H201" s="33" t="str">
        <f aca="false">IF(F201="","",F201-N(G201))</f>
        <v/>
      </c>
      <c r="I201" s="22" t="str">
        <f aca="false">IF(OR(H201="",E201=""),"",IF(H201&lt;=0,0,MAX(0,$C$4-E201)))</f>
        <v/>
      </c>
      <c r="J201" s="40" t="str">
        <f aca="false">IF(H201="","",IF(H201&lt;=0,"Đã thu đủ",IF(E201="","",IF($C$4&lt;=E201,"Chưa đến hạn",IF(I201&lt;=30,"Quá hạn 1–30 ngày",IF(I201&lt;=60,"Quá hạn 31–60 ngày",IF(I201&lt;=90,"Quá hạn 61–90 ngày","Quá hạn trên 90 ngày")))))))</f>
        <v/>
      </c>
      <c r="K201" s="19"/>
    </row>
    <row r="202" customFormat="false" ht="15" hidden="false" customHeight="false" outlineLevel="0" collapsed="false">
      <c r="A202" s="37"/>
      <c r="B202" s="19"/>
      <c r="C202" s="20"/>
      <c r="D202" s="38"/>
      <c r="E202" s="39" t="str">
        <f aca="false">IF(OR(C202="",D202=""),"",C202+D202)</f>
        <v/>
      </c>
      <c r="F202" s="31"/>
      <c r="G202" s="31"/>
      <c r="H202" s="33" t="str">
        <f aca="false">IF(F202="","",F202-N(G202))</f>
        <v/>
      </c>
      <c r="I202" s="22" t="str">
        <f aca="false">IF(OR(H202="",E202=""),"",IF(H202&lt;=0,0,MAX(0,$C$4-E202)))</f>
        <v/>
      </c>
      <c r="J202" s="40" t="str">
        <f aca="false">IF(H202="","",IF(H202&lt;=0,"Đã thu đủ",IF(E202="","",IF($C$4&lt;=E202,"Chưa đến hạn",IF(I202&lt;=30,"Quá hạn 1–30 ngày",IF(I202&lt;=60,"Quá hạn 31–60 ngày",IF(I202&lt;=90,"Quá hạn 61–90 ngày","Quá hạn trên 90 ngày")))))))</f>
        <v/>
      </c>
      <c r="K202" s="19"/>
    </row>
    <row r="203" customFormat="false" ht="15" hidden="false" customHeight="false" outlineLevel="0" collapsed="false">
      <c r="A203" s="37"/>
      <c r="B203" s="19"/>
      <c r="C203" s="20"/>
      <c r="D203" s="38"/>
      <c r="E203" s="39" t="str">
        <f aca="false">IF(OR(C203="",D203=""),"",C203+D203)</f>
        <v/>
      </c>
      <c r="F203" s="31"/>
      <c r="G203" s="31"/>
      <c r="H203" s="33" t="str">
        <f aca="false">IF(F203="","",F203-N(G203))</f>
        <v/>
      </c>
      <c r="I203" s="22" t="str">
        <f aca="false">IF(OR(H203="",E203=""),"",IF(H203&lt;=0,0,MAX(0,$C$4-E203)))</f>
        <v/>
      </c>
      <c r="J203" s="40" t="str">
        <f aca="false">IF(H203="","",IF(H203&lt;=0,"Đã thu đủ",IF(E203="","",IF($C$4&lt;=E203,"Chưa đến hạn",IF(I203&lt;=30,"Quá hạn 1–30 ngày",IF(I203&lt;=60,"Quá hạn 31–60 ngày",IF(I203&lt;=90,"Quá hạn 61–90 ngày","Quá hạn trên 90 ngày")))))))</f>
        <v/>
      </c>
      <c r="K203" s="19"/>
    </row>
    <row r="204" customFormat="false" ht="15" hidden="false" customHeight="false" outlineLevel="0" collapsed="false">
      <c r="A204" s="37"/>
      <c r="B204" s="19"/>
      <c r="C204" s="20"/>
      <c r="D204" s="38"/>
      <c r="E204" s="39" t="str">
        <f aca="false">IF(OR(C204="",D204=""),"",C204+D204)</f>
        <v/>
      </c>
      <c r="F204" s="31"/>
      <c r="G204" s="31"/>
      <c r="H204" s="33" t="str">
        <f aca="false">IF(F204="","",F204-N(G204))</f>
        <v/>
      </c>
      <c r="I204" s="22" t="str">
        <f aca="false">IF(OR(H204="",E204=""),"",IF(H204&lt;=0,0,MAX(0,$C$4-E204)))</f>
        <v/>
      </c>
      <c r="J204" s="40" t="str">
        <f aca="false">IF(H204="","",IF(H204&lt;=0,"Đã thu đủ",IF(E204="","",IF($C$4&lt;=E204,"Chưa đến hạn",IF(I204&lt;=30,"Quá hạn 1–30 ngày",IF(I204&lt;=60,"Quá hạn 31–60 ngày",IF(I204&lt;=90,"Quá hạn 61–90 ngày","Quá hạn trên 90 ngày")))))))</f>
        <v/>
      </c>
      <c r="K204" s="19"/>
    </row>
    <row r="205" customFormat="false" ht="15" hidden="false" customHeight="false" outlineLevel="0" collapsed="false">
      <c r="A205" s="37"/>
      <c r="B205" s="19"/>
      <c r="C205" s="20"/>
      <c r="D205" s="38"/>
      <c r="E205" s="39" t="str">
        <f aca="false">IF(OR(C205="",D205=""),"",C205+D205)</f>
        <v/>
      </c>
      <c r="F205" s="31"/>
      <c r="G205" s="31"/>
      <c r="H205" s="33" t="str">
        <f aca="false">IF(F205="","",F205-N(G205))</f>
        <v/>
      </c>
      <c r="I205" s="22" t="str">
        <f aca="false">IF(OR(H205="",E205=""),"",IF(H205&lt;=0,0,MAX(0,$C$4-E205)))</f>
        <v/>
      </c>
      <c r="J205" s="40" t="str">
        <f aca="false">IF(H205="","",IF(H205&lt;=0,"Đã thu đủ",IF(E205="","",IF($C$4&lt;=E205,"Chưa đến hạn",IF(I205&lt;=30,"Quá hạn 1–30 ngày",IF(I205&lt;=60,"Quá hạn 31–60 ngày",IF(I205&lt;=90,"Quá hạn 61–90 ngày","Quá hạn trên 90 ngày")))))))</f>
        <v/>
      </c>
      <c r="K205" s="19"/>
    </row>
    <row r="206" customFormat="false" ht="15" hidden="false" customHeight="false" outlineLevel="0" collapsed="false">
      <c r="A206" s="37"/>
      <c r="B206" s="19"/>
      <c r="C206" s="20"/>
      <c r="D206" s="38"/>
      <c r="E206" s="39" t="str">
        <f aca="false">IF(OR(C206="",D206=""),"",C206+D206)</f>
        <v/>
      </c>
      <c r="F206" s="31"/>
      <c r="G206" s="31"/>
      <c r="H206" s="33" t="str">
        <f aca="false">IF(F206="","",F206-N(G206))</f>
        <v/>
      </c>
      <c r="I206" s="22" t="str">
        <f aca="false">IF(OR(H206="",E206=""),"",IF(H206&lt;=0,0,MAX(0,$C$4-E206)))</f>
        <v/>
      </c>
      <c r="J206" s="40" t="str">
        <f aca="false">IF(H206="","",IF(H206&lt;=0,"Đã thu đủ",IF(E206="","",IF($C$4&lt;=E206,"Chưa đến hạn",IF(I206&lt;=30,"Quá hạn 1–30 ngày",IF(I206&lt;=60,"Quá hạn 31–60 ngày",IF(I206&lt;=90,"Quá hạn 61–90 ngày","Quá hạn trên 90 ngày")))))))</f>
        <v/>
      </c>
      <c r="K206" s="19"/>
    </row>
    <row r="207" customFormat="false" ht="15" hidden="false" customHeight="false" outlineLevel="0" collapsed="false">
      <c r="A207" s="37"/>
      <c r="B207" s="19"/>
      <c r="C207" s="20"/>
      <c r="D207" s="38"/>
      <c r="E207" s="39" t="str">
        <f aca="false">IF(OR(C207="",D207=""),"",C207+D207)</f>
        <v/>
      </c>
      <c r="F207" s="31"/>
      <c r="G207" s="31"/>
      <c r="H207" s="33" t="str">
        <f aca="false">IF(F207="","",F207-N(G207))</f>
        <v/>
      </c>
      <c r="I207" s="22" t="str">
        <f aca="false">IF(OR(H207="",E207=""),"",IF(H207&lt;=0,0,MAX(0,$C$4-E207)))</f>
        <v/>
      </c>
      <c r="J207" s="40" t="str">
        <f aca="false">IF(H207="","",IF(H207&lt;=0,"Đã thu đủ",IF(E207="","",IF($C$4&lt;=E207,"Chưa đến hạn",IF(I207&lt;=30,"Quá hạn 1–30 ngày",IF(I207&lt;=60,"Quá hạn 31–60 ngày",IF(I207&lt;=90,"Quá hạn 61–90 ngày","Quá hạn trên 90 ngày")))))))</f>
        <v/>
      </c>
      <c r="K207" s="19"/>
    </row>
    <row r="208" customFormat="false" ht="15" hidden="false" customHeight="false" outlineLevel="0" collapsed="false">
      <c r="A208" s="37"/>
      <c r="B208" s="19"/>
      <c r="C208" s="20"/>
      <c r="D208" s="38"/>
      <c r="E208" s="39" t="str">
        <f aca="false">IF(OR(C208="",D208=""),"",C208+D208)</f>
        <v/>
      </c>
      <c r="F208" s="31"/>
      <c r="G208" s="31"/>
      <c r="H208" s="33" t="str">
        <f aca="false">IF(F208="","",F208-N(G208))</f>
        <v/>
      </c>
      <c r="I208" s="22" t="str">
        <f aca="false">IF(OR(H208="",E208=""),"",IF(H208&lt;=0,0,MAX(0,$C$4-E208)))</f>
        <v/>
      </c>
      <c r="J208" s="40" t="str">
        <f aca="false">IF(H208="","",IF(H208&lt;=0,"Đã thu đủ",IF(E208="","",IF($C$4&lt;=E208,"Chưa đến hạn",IF(I208&lt;=30,"Quá hạn 1–30 ngày",IF(I208&lt;=60,"Quá hạn 31–60 ngày",IF(I208&lt;=90,"Quá hạn 61–90 ngày","Quá hạn trên 90 ngày")))))))</f>
        <v/>
      </c>
      <c r="K208" s="19"/>
    </row>
    <row r="209" customFormat="false" ht="15" hidden="false" customHeight="false" outlineLevel="0" collapsed="false">
      <c r="A209" s="37"/>
      <c r="B209" s="19"/>
      <c r="C209" s="20"/>
      <c r="D209" s="38"/>
      <c r="E209" s="39" t="str">
        <f aca="false">IF(OR(C209="",D209=""),"",C209+D209)</f>
        <v/>
      </c>
      <c r="F209" s="31"/>
      <c r="G209" s="31"/>
      <c r="H209" s="33" t="str">
        <f aca="false">IF(F209="","",F209-N(G209))</f>
        <v/>
      </c>
      <c r="I209" s="22" t="str">
        <f aca="false">IF(OR(H209="",E209=""),"",IF(H209&lt;=0,0,MAX(0,$C$4-E209)))</f>
        <v/>
      </c>
      <c r="J209" s="40" t="str">
        <f aca="false">IF(H209="","",IF(H209&lt;=0,"Đã thu đủ",IF(E209="","",IF($C$4&lt;=E209,"Chưa đến hạn",IF(I209&lt;=30,"Quá hạn 1–30 ngày",IF(I209&lt;=60,"Quá hạn 31–60 ngày",IF(I209&lt;=90,"Quá hạn 61–90 ngày","Quá hạn trên 90 ngày")))))))</f>
        <v/>
      </c>
      <c r="K209" s="19"/>
    </row>
    <row r="210" customFormat="false" ht="15" hidden="false" customHeight="false" outlineLevel="0" collapsed="false">
      <c r="A210" s="37"/>
      <c r="B210" s="19"/>
      <c r="C210" s="20"/>
      <c r="D210" s="38"/>
      <c r="E210" s="39" t="str">
        <f aca="false">IF(OR(C210="",D210=""),"",C210+D210)</f>
        <v/>
      </c>
      <c r="F210" s="31"/>
      <c r="G210" s="31"/>
      <c r="H210" s="33" t="str">
        <f aca="false">IF(F210="","",F210-N(G210))</f>
        <v/>
      </c>
      <c r="I210" s="22" t="str">
        <f aca="false">IF(OR(H210="",E210=""),"",IF(H210&lt;=0,0,MAX(0,$C$4-E210)))</f>
        <v/>
      </c>
      <c r="J210" s="40" t="str">
        <f aca="false">IF(H210="","",IF(H210&lt;=0,"Đã thu đủ",IF(E210="","",IF($C$4&lt;=E210,"Chưa đến hạn",IF(I210&lt;=30,"Quá hạn 1–30 ngày",IF(I210&lt;=60,"Quá hạn 31–60 ngày",IF(I210&lt;=90,"Quá hạn 61–90 ngày","Quá hạn trên 90 ngày")))))))</f>
        <v/>
      </c>
      <c r="K210" s="19"/>
    </row>
    <row r="211" customFormat="false" ht="15" hidden="false" customHeight="false" outlineLevel="0" collapsed="false">
      <c r="A211" s="37"/>
      <c r="B211" s="19"/>
      <c r="C211" s="20"/>
      <c r="D211" s="38"/>
      <c r="E211" s="39" t="str">
        <f aca="false">IF(OR(C211="",D211=""),"",C211+D211)</f>
        <v/>
      </c>
      <c r="F211" s="31"/>
      <c r="G211" s="31"/>
      <c r="H211" s="33" t="str">
        <f aca="false">IF(F211="","",F211-N(G211))</f>
        <v/>
      </c>
      <c r="I211" s="22" t="str">
        <f aca="false">IF(OR(H211="",E211=""),"",IF(H211&lt;=0,0,MAX(0,$C$4-E211)))</f>
        <v/>
      </c>
      <c r="J211" s="40" t="str">
        <f aca="false">IF(H211="","",IF(H211&lt;=0,"Đã thu đủ",IF(E211="","",IF($C$4&lt;=E211,"Chưa đến hạn",IF(I211&lt;=30,"Quá hạn 1–30 ngày",IF(I211&lt;=60,"Quá hạn 31–60 ngày",IF(I211&lt;=90,"Quá hạn 61–90 ngày","Quá hạn trên 90 ngày")))))))</f>
        <v/>
      </c>
      <c r="K211" s="19"/>
    </row>
    <row r="212" customFormat="false" ht="15" hidden="false" customHeight="false" outlineLevel="0" collapsed="false">
      <c r="A212" s="37"/>
      <c r="B212" s="19"/>
      <c r="C212" s="20"/>
      <c r="D212" s="38"/>
      <c r="E212" s="39" t="str">
        <f aca="false">IF(OR(C212="",D212=""),"",C212+D212)</f>
        <v/>
      </c>
      <c r="F212" s="31"/>
      <c r="G212" s="31"/>
      <c r="H212" s="33" t="str">
        <f aca="false">IF(F212="","",F212-N(G212))</f>
        <v/>
      </c>
      <c r="I212" s="22" t="str">
        <f aca="false">IF(OR(H212="",E212=""),"",IF(H212&lt;=0,0,MAX(0,$C$4-E212)))</f>
        <v/>
      </c>
      <c r="J212" s="40" t="str">
        <f aca="false">IF(H212="","",IF(H212&lt;=0,"Đã thu đủ",IF(E212="","",IF($C$4&lt;=E212,"Chưa đến hạn",IF(I212&lt;=30,"Quá hạn 1–30 ngày",IF(I212&lt;=60,"Quá hạn 31–60 ngày",IF(I212&lt;=90,"Quá hạn 61–90 ngày","Quá hạn trên 90 ngày")))))))</f>
        <v/>
      </c>
      <c r="K212" s="19"/>
    </row>
    <row r="213" customFormat="false" ht="15" hidden="false" customHeight="false" outlineLevel="0" collapsed="false">
      <c r="A213" s="37"/>
      <c r="B213" s="19"/>
      <c r="C213" s="20"/>
      <c r="D213" s="38"/>
      <c r="E213" s="39" t="str">
        <f aca="false">IF(OR(C213="",D213=""),"",C213+D213)</f>
        <v/>
      </c>
      <c r="F213" s="31"/>
      <c r="G213" s="31"/>
      <c r="H213" s="33" t="str">
        <f aca="false">IF(F213="","",F213-N(G213))</f>
        <v/>
      </c>
      <c r="I213" s="22" t="str">
        <f aca="false">IF(OR(H213="",E213=""),"",IF(H213&lt;=0,0,MAX(0,$C$4-E213)))</f>
        <v/>
      </c>
      <c r="J213" s="40" t="str">
        <f aca="false">IF(H213="","",IF(H213&lt;=0,"Đã thu đủ",IF(E213="","",IF($C$4&lt;=E213,"Chưa đến hạn",IF(I213&lt;=30,"Quá hạn 1–30 ngày",IF(I213&lt;=60,"Quá hạn 31–60 ngày",IF(I213&lt;=90,"Quá hạn 61–90 ngày","Quá hạn trên 90 ngày")))))))</f>
        <v/>
      </c>
      <c r="K213" s="19"/>
    </row>
    <row r="214" customFormat="false" ht="15" hidden="false" customHeight="false" outlineLevel="0" collapsed="false">
      <c r="A214" s="37"/>
      <c r="B214" s="19"/>
      <c r="C214" s="20"/>
      <c r="D214" s="38"/>
      <c r="E214" s="39" t="str">
        <f aca="false">IF(OR(C214="",D214=""),"",C214+D214)</f>
        <v/>
      </c>
      <c r="F214" s="31"/>
      <c r="G214" s="31"/>
      <c r="H214" s="33" t="str">
        <f aca="false">IF(F214="","",F214-N(G214))</f>
        <v/>
      </c>
      <c r="I214" s="22" t="str">
        <f aca="false">IF(OR(H214="",E214=""),"",IF(H214&lt;=0,0,MAX(0,$C$4-E214)))</f>
        <v/>
      </c>
      <c r="J214" s="40" t="str">
        <f aca="false">IF(H214="","",IF(H214&lt;=0,"Đã thu đủ",IF(E214="","",IF($C$4&lt;=E214,"Chưa đến hạn",IF(I214&lt;=30,"Quá hạn 1–30 ngày",IF(I214&lt;=60,"Quá hạn 31–60 ngày",IF(I214&lt;=90,"Quá hạn 61–90 ngày","Quá hạn trên 90 ngày")))))))</f>
        <v/>
      </c>
      <c r="K214" s="19"/>
    </row>
    <row r="215" customFormat="false" ht="15" hidden="false" customHeight="false" outlineLevel="0" collapsed="false">
      <c r="A215" s="37"/>
      <c r="B215" s="19"/>
      <c r="C215" s="20"/>
      <c r="D215" s="38"/>
      <c r="E215" s="39" t="str">
        <f aca="false">IF(OR(C215="",D215=""),"",C215+D215)</f>
        <v/>
      </c>
      <c r="F215" s="31"/>
      <c r="G215" s="31"/>
      <c r="H215" s="33" t="str">
        <f aca="false">IF(F215="","",F215-N(G215))</f>
        <v/>
      </c>
      <c r="I215" s="22" t="str">
        <f aca="false">IF(OR(H215="",E215=""),"",IF(H215&lt;=0,0,MAX(0,$C$4-E215)))</f>
        <v/>
      </c>
      <c r="J215" s="40" t="str">
        <f aca="false">IF(H215="","",IF(H215&lt;=0,"Đã thu đủ",IF(E215="","",IF($C$4&lt;=E215,"Chưa đến hạn",IF(I215&lt;=30,"Quá hạn 1–30 ngày",IF(I215&lt;=60,"Quá hạn 31–60 ngày",IF(I215&lt;=90,"Quá hạn 61–90 ngày","Quá hạn trên 90 ngày")))))))</f>
        <v/>
      </c>
      <c r="K215" s="19"/>
    </row>
    <row r="216" customFormat="false" ht="15" hidden="false" customHeight="false" outlineLevel="0" collapsed="false">
      <c r="A216" s="37"/>
      <c r="B216" s="19"/>
      <c r="C216" s="20"/>
      <c r="D216" s="38"/>
      <c r="E216" s="39" t="str">
        <f aca="false">IF(OR(C216="",D216=""),"",C216+D216)</f>
        <v/>
      </c>
      <c r="F216" s="31"/>
      <c r="G216" s="31"/>
      <c r="H216" s="33" t="str">
        <f aca="false">IF(F216="","",F216-N(G216))</f>
        <v/>
      </c>
      <c r="I216" s="22" t="str">
        <f aca="false">IF(OR(H216="",E216=""),"",IF(H216&lt;=0,0,MAX(0,$C$4-E216)))</f>
        <v/>
      </c>
      <c r="J216" s="40" t="str">
        <f aca="false">IF(H216="","",IF(H216&lt;=0,"Đã thu đủ",IF(E216="","",IF($C$4&lt;=E216,"Chưa đến hạn",IF(I216&lt;=30,"Quá hạn 1–30 ngày",IF(I216&lt;=60,"Quá hạn 31–60 ngày",IF(I216&lt;=90,"Quá hạn 61–90 ngày","Quá hạn trên 90 ngày")))))))</f>
        <v/>
      </c>
      <c r="K216" s="19"/>
    </row>
    <row r="217" customFormat="false" ht="15" hidden="false" customHeight="false" outlineLevel="0" collapsed="false">
      <c r="A217" s="37"/>
      <c r="B217" s="19"/>
      <c r="C217" s="20"/>
      <c r="D217" s="38"/>
      <c r="E217" s="39" t="str">
        <f aca="false">IF(OR(C217="",D217=""),"",C217+D217)</f>
        <v/>
      </c>
      <c r="F217" s="31"/>
      <c r="G217" s="31"/>
      <c r="H217" s="33" t="str">
        <f aca="false">IF(F217="","",F217-N(G217))</f>
        <v/>
      </c>
      <c r="I217" s="22" t="str">
        <f aca="false">IF(OR(H217="",E217=""),"",IF(H217&lt;=0,0,MAX(0,$C$4-E217)))</f>
        <v/>
      </c>
      <c r="J217" s="40" t="str">
        <f aca="false">IF(H217="","",IF(H217&lt;=0,"Đã thu đủ",IF(E217="","",IF($C$4&lt;=E217,"Chưa đến hạn",IF(I217&lt;=30,"Quá hạn 1–30 ngày",IF(I217&lt;=60,"Quá hạn 31–60 ngày",IF(I217&lt;=90,"Quá hạn 61–90 ngày","Quá hạn trên 90 ngày")))))))</f>
        <v/>
      </c>
      <c r="K217" s="19"/>
    </row>
    <row r="218" customFormat="false" ht="15" hidden="false" customHeight="false" outlineLevel="0" collapsed="false">
      <c r="A218" s="37"/>
      <c r="B218" s="19"/>
      <c r="C218" s="20"/>
      <c r="D218" s="38"/>
      <c r="E218" s="39" t="str">
        <f aca="false">IF(OR(C218="",D218=""),"",C218+D218)</f>
        <v/>
      </c>
      <c r="F218" s="31"/>
      <c r="G218" s="31"/>
      <c r="H218" s="33" t="str">
        <f aca="false">IF(F218="","",F218-N(G218))</f>
        <v/>
      </c>
      <c r="I218" s="22" t="str">
        <f aca="false">IF(OR(H218="",E218=""),"",IF(H218&lt;=0,0,MAX(0,$C$4-E218)))</f>
        <v/>
      </c>
      <c r="J218" s="40" t="str">
        <f aca="false">IF(H218="","",IF(H218&lt;=0,"Đã thu đủ",IF(E218="","",IF($C$4&lt;=E218,"Chưa đến hạn",IF(I218&lt;=30,"Quá hạn 1–30 ngày",IF(I218&lt;=60,"Quá hạn 31–60 ngày",IF(I218&lt;=90,"Quá hạn 61–90 ngày","Quá hạn trên 90 ngày")))))))</f>
        <v/>
      </c>
      <c r="K218" s="19"/>
    </row>
    <row r="219" customFormat="false" ht="15" hidden="false" customHeight="false" outlineLevel="0" collapsed="false">
      <c r="A219" s="37"/>
      <c r="B219" s="19"/>
      <c r="C219" s="20"/>
      <c r="D219" s="38"/>
      <c r="E219" s="39" t="str">
        <f aca="false">IF(OR(C219="",D219=""),"",C219+D219)</f>
        <v/>
      </c>
      <c r="F219" s="31"/>
      <c r="G219" s="31"/>
      <c r="H219" s="33" t="str">
        <f aca="false">IF(F219="","",F219-N(G219))</f>
        <v/>
      </c>
      <c r="I219" s="22" t="str">
        <f aca="false">IF(OR(H219="",E219=""),"",IF(H219&lt;=0,0,MAX(0,$C$4-E219)))</f>
        <v/>
      </c>
      <c r="J219" s="40" t="str">
        <f aca="false">IF(H219="","",IF(H219&lt;=0,"Đã thu đủ",IF(E219="","",IF($C$4&lt;=E219,"Chưa đến hạn",IF(I219&lt;=30,"Quá hạn 1–30 ngày",IF(I219&lt;=60,"Quá hạn 31–60 ngày",IF(I219&lt;=90,"Quá hạn 61–90 ngày","Quá hạn trên 90 ngày")))))))</f>
        <v/>
      </c>
      <c r="K219" s="19"/>
    </row>
    <row r="220" customFormat="false" ht="15" hidden="false" customHeight="false" outlineLevel="0" collapsed="false">
      <c r="A220" s="37"/>
      <c r="B220" s="19"/>
      <c r="C220" s="20"/>
      <c r="D220" s="38"/>
      <c r="E220" s="39" t="str">
        <f aca="false">IF(OR(C220="",D220=""),"",C220+D220)</f>
        <v/>
      </c>
      <c r="F220" s="31"/>
      <c r="G220" s="31"/>
      <c r="H220" s="33" t="str">
        <f aca="false">IF(F220="","",F220-N(G220))</f>
        <v/>
      </c>
      <c r="I220" s="22" t="str">
        <f aca="false">IF(OR(H220="",E220=""),"",IF(H220&lt;=0,0,MAX(0,$C$4-E220)))</f>
        <v/>
      </c>
      <c r="J220" s="40" t="str">
        <f aca="false">IF(H220="","",IF(H220&lt;=0,"Đã thu đủ",IF(E220="","",IF($C$4&lt;=E220,"Chưa đến hạn",IF(I220&lt;=30,"Quá hạn 1–30 ngày",IF(I220&lt;=60,"Quá hạn 31–60 ngày",IF(I220&lt;=90,"Quá hạn 61–90 ngày","Quá hạn trên 90 ngày")))))))</f>
        <v/>
      </c>
      <c r="K220" s="19"/>
    </row>
    <row r="221" customFormat="false" ht="15" hidden="false" customHeight="false" outlineLevel="0" collapsed="false">
      <c r="A221" s="37"/>
      <c r="B221" s="19"/>
      <c r="C221" s="20"/>
      <c r="D221" s="38"/>
      <c r="E221" s="39" t="str">
        <f aca="false">IF(OR(C221="",D221=""),"",C221+D221)</f>
        <v/>
      </c>
      <c r="F221" s="31"/>
      <c r="G221" s="31"/>
      <c r="H221" s="33" t="str">
        <f aca="false">IF(F221="","",F221-N(G221))</f>
        <v/>
      </c>
      <c r="I221" s="22" t="str">
        <f aca="false">IF(OR(H221="",E221=""),"",IF(H221&lt;=0,0,MAX(0,$C$4-E221)))</f>
        <v/>
      </c>
      <c r="J221" s="40" t="str">
        <f aca="false">IF(H221="","",IF(H221&lt;=0,"Đã thu đủ",IF(E221="","",IF($C$4&lt;=E221,"Chưa đến hạn",IF(I221&lt;=30,"Quá hạn 1–30 ngày",IF(I221&lt;=60,"Quá hạn 31–60 ngày",IF(I221&lt;=90,"Quá hạn 61–90 ngày","Quá hạn trên 90 ngày")))))))</f>
        <v/>
      </c>
      <c r="K221" s="19"/>
    </row>
    <row r="222" customFormat="false" ht="15" hidden="false" customHeight="false" outlineLevel="0" collapsed="false">
      <c r="A222" s="37"/>
      <c r="B222" s="19"/>
      <c r="C222" s="20"/>
      <c r="D222" s="38"/>
      <c r="E222" s="39" t="str">
        <f aca="false">IF(OR(C222="",D222=""),"",C222+D222)</f>
        <v/>
      </c>
      <c r="F222" s="31"/>
      <c r="G222" s="31"/>
      <c r="H222" s="33" t="str">
        <f aca="false">IF(F222="","",F222-N(G222))</f>
        <v/>
      </c>
      <c r="I222" s="22" t="str">
        <f aca="false">IF(OR(H222="",E222=""),"",IF(H222&lt;=0,0,MAX(0,$C$4-E222)))</f>
        <v/>
      </c>
      <c r="J222" s="40" t="str">
        <f aca="false">IF(H222="","",IF(H222&lt;=0,"Đã thu đủ",IF(E222="","",IF($C$4&lt;=E222,"Chưa đến hạn",IF(I222&lt;=30,"Quá hạn 1–30 ngày",IF(I222&lt;=60,"Quá hạn 31–60 ngày",IF(I222&lt;=90,"Quá hạn 61–90 ngày","Quá hạn trên 90 ngày")))))))</f>
        <v/>
      </c>
      <c r="K222" s="19"/>
    </row>
    <row r="223" customFormat="false" ht="15" hidden="false" customHeight="false" outlineLevel="0" collapsed="false">
      <c r="A223" s="37"/>
      <c r="B223" s="19"/>
      <c r="C223" s="20"/>
      <c r="D223" s="38"/>
      <c r="E223" s="39" t="str">
        <f aca="false">IF(OR(C223="",D223=""),"",C223+D223)</f>
        <v/>
      </c>
      <c r="F223" s="31"/>
      <c r="G223" s="31"/>
      <c r="H223" s="33" t="str">
        <f aca="false">IF(F223="","",F223-N(G223))</f>
        <v/>
      </c>
      <c r="I223" s="22" t="str">
        <f aca="false">IF(OR(H223="",E223=""),"",IF(H223&lt;=0,0,MAX(0,$C$4-E223)))</f>
        <v/>
      </c>
      <c r="J223" s="40" t="str">
        <f aca="false">IF(H223="","",IF(H223&lt;=0,"Đã thu đủ",IF(E223="","",IF($C$4&lt;=E223,"Chưa đến hạn",IF(I223&lt;=30,"Quá hạn 1–30 ngày",IF(I223&lt;=60,"Quá hạn 31–60 ngày",IF(I223&lt;=90,"Quá hạn 61–90 ngày","Quá hạn trên 90 ngày")))))))</f>
        <v/>
      </c>
      <c r="K223" s="19"/>
    </row>
    <row r="224" customFormat="false" ht="15" hidden="false" customHeight="false" outlineLevel="0" collapsed="false">
      <c r="A224" s="37"/>
      <c r="B224" s="19"/>
      <c r="C224" s="20"/>
      <c r="D224" s="38"/>
      <c r="E224" s="39" t="str">
        <f aca="false">IF(OR(C224="",D224=""),"",C224+D224)</f>
        <v/>
      </c>
      <c r="F224" s="31"/>
      <c r="G224" s="31"/>
      <c r="H224" s="33" t="str">
        <f aca="false">IF(F224="","",F224-N(G224))</f>
        <v/>
      </c>
      <c r="I224" s="22" t="str">
        <f aca="false">IF(OR(H224="",E224=""),"",IF(H224&lt;=0,0,MAX(0,$C$4-E224)))</f>
        <v/>
      </c>
      <c r="J224" s="40" t="str">
        <f aca="false">IF(H224="","",IF(H224&lt;=0,"Đã thu đủ",IF(E224="","",IF($C$4&lt;=E224,"Chưa đến hạn",IF(I224&lt;=30,"Quá hạn 1–30 ngày",IF(I224&lt;=60,"Quá hạn 31–60 ngày",IF(I224&lt;=90,"Quá hạn 61–90 ngày","Quá hạn trên 90 ngày")))))))</f>
        <v/>
      </c>
      <c r="K224" s="19"/>
    </row>
    <row r="225" customFormat="false" ht="15" hidden="false" customHeight="false" outlineLevel="0" collapsed="false">
      <c r="A225" s="37"/>
      <c r="B225" s="19"/>
      <c r="C225" s="20"/>
      <c r="D225" s="38"/>
      <c r="E225" s="39" t="str">
        <f aca="false">IF(OR(C225="",D225=""),"",C225+D225)</f>
        <v/>
      </c>
      <c r="F225" s="31"/>
      <c r="G225" s="31"/>
      <c r="H225" s="33" t="str">
        <f aca="false">IF(F225="","",F225-N(G225))</f>
        <v/>
      </c>
      <c r="I225" s="22" t="str">
        <f aca="false">IF(OR(H225="",E225=""),"",IF(H225&lt;=0,0,MAX(0,$C$4-E225)))</f>
        <v/>
      </c>
      <c r="J225" s="40" t="str">
        <f aca="false">IF(H225="","",IF(H225&lt;=0,"Đã thu đủ",IF(E225="","",IF($C$4&lt;=E225,"Chưa đến hạn",IF(I225&lt;=30,"Quá hạn 1–30 ngày",IF(I225&lt;=60,"Quá hạn 31–60 ngày",IF(I225&lt;=90,"Quá hạn 61–90 ngày","Quá hạn trên 90 ngày")))))))</f>
        <v/>
      </c>
      <c r="K225" s="19"/>
    </row>
    <row r="226" customFormat="false" ht="15" hidden="false" customHeight="false" outlineLevel="0" collapsed="false">
      <c r="A226" s="37"/>
      <c r="B226" s="19"/>
      <c r="C226" s="20"/>
      <c r="D226" s="38"/>
      <c r="E226" s="39" t="str">
        <f aca="false">IF(OR(C226="",D226=""),"",C226+D226)</f>
        <v/>
      </c>
      <c r="F226" s="31"/>
      <c r="G226" s="31"/>
      <c r="H226" s="33" t="str">
        <f aca="false">IF(F226="","",F226-N(G226))</f>
        <v/>
      </c>
      <c r="I226" s="22" t="str">
        <f aca="false">IF(OR(H226="",E226=""),"",IF(H226&lt;=0,0,MAX(0,$C$4-E226)))</f>
        <v/>
      </c>
      <c r="J226" s="40" t="str">
        <f aca="false">IF(H226="","",IF(H226&lt;=0,"Đã thu đủ",IF(E226="","",IF($C$4&lt;=E226,"Chưa đến hạn",IF(I226&lt;=30,"Quá hạn 1–30 ngày",IF(I226&lt;=60,"Quá hạn 31–60 ngày",IF(I226&lt;=90,"Quá hạn 61–90 ngày","Quá hạn trên 90 ngày")))))))</f>
        <v/>
      </c>
      <c r="K226" s="19"/>
    </row>
    <row r="227" customFormat="false" ht="15" hidden="false" customHeight="false" outlineLevel="0" collapsed="false">
      <c r="A227" s="37"/>
      <c r="B227" s="19"/>
      <c r="C227" s="20"/>
      <c r="D227" s="38"/>
      <c r="E227" s="39" t="str">
        <f aca="false">IF(OR(C227="",D227=""),"",C227+D227)</f>
        <v/>
      </c>
      <c r="F227" s="31"/>
      <c r="G227" s="31"/>
      <c r="H227" s="33" t="str">
        <f aca="false">IF(F227="","",F227-N(G227))</f>
        <v/>
      </c>
      <c r="I227" s="22" t="str">
        <f aca="false">IF(OR(H227="",E227=""),"",IF(H227&lt;=0,0,MAX(0,$C$4-E227)))</f>
        <v/>
      </c>
      <c r="J227" s="40" t="str">
        <f aca="false">IF(H227="","",IF(H227&lt;=0,"Đã thu đủ",IF(E227="","",IF($C$4&lt;=E227,"Chưa đến hạn",IF(I227&lt;=30,"Quá hạn 1–30 ngày",IF(I227&lt;=60,"Quá hạn 31–60 ngày",IF(I227&lt;=90,"Quá hạn 61–90 ngày","Quá hạn trên 90 ngày")))))))</f>
        <v/>
      </c>
      <c r="K227" s="19"/>
    </row>
    <row r="228" customFormat="false" ht="15" hidden="false" customHeight="false" outlineLevel="0" collapsed="false">
      <c r="A228" s="37"/>
      <c r="B228" s="19"/>
      <c r="C228" s="20"/>
      <c r="D228" s="38"/>
      <c r="E228" s="39" t="str">
        <f aca="false">IF(OR(C228="",D228=""),"",C228+D228)</f>
        <v/>
      </c>
      <c r="F228" s="31"/>
      <c r="G228" s="31"/>
      <c r="H228" s="33" t="str">
        <f aca="false">IF(F228="","",F228-N(G228))</f>
        <v/>
      </c>
      <c r="I228" s="22" t="str">
        <f aca="false">IF(OR(H228="",E228=""),"",IF(H228&lt;=0,0,MAX(0,$C$4-E228)))</f>
        <v/>
      </c>
      <c r="J228" s="40" t="str">
        <f aca="false">IF(H228="","",IF(H228&lt;=0,"Đã thu đủ",IF(E228="","",IF($C$4&lt;=E228,"Chưa đến hạn",IF(I228&lt;=30,"Quá hạn 1–30 ngày",IF(I228&lt;=60,"Quá hạn 31–60 ngày",IF(I228&lt;=90,"Quá hạn 61–90 ngày","Quá hạn trên 90 ngày")))))))</f>
        <v/>
      </c>
      <c r="K228" s="19"/>
    </row>
    <row r="229" customFormat="false" ht="15" hidden="false" customHeight="false" outlineLevel="0" collapsed="false">
      <c r="A229" s="37"/>
      <c r="B229" s="19"/>
      <c r="C229" s="20"/>
      <c r="D229" s="38"/>
      <c r="E229" s="39" t="str">
        <f aca="false">IF(OR(C229="",D229=""),"",C229+D229)</f>
        <v/>
      </c>
      <c r="F229" s="31"/>
      <c r="G229" s="31"/>
      <c r="H229" s="33" t="str">
        <f aca="false">IF(F229="","",F229-N(G229))</f>
        <v/>
      </c>
      <c r="I229" s="22" t="str">
        <f aca="false">IF(OR(H229="",E229=""),"",IF(H229&lt;=0,0,MAX(0,$C$4-E229)))</f>
        <v/>
      </c>
      <c r="J229" s="40" t="str">
        <f aca="false">IF(H229="","",IF(H229&lt;=0,"Đã thu đủ",IF(E229="","",IF($C$4&lt;=E229,"Chưa đến hạn",IF(I229&lt;=30,"Quá hạn 1–30 ngày",IF(I229&lt;=60,"Quá hạn 31–60 ngày",IF(I229&lt;=90,"Quá hạn 61–90 ngày","Quá hạn trên 90 ngày")))))))</f>
        <v/>
      </c>
      <c r="K229" s="19"/>
    </row>
    <row r="230" customFormat="false" ht="15" hidden="false" customHeight="false" outlineLevel="0" collapsed="false">
      <c r="A230" s="37"/>
      <c r="B230" s="19"/>
      <c r="C230" s="20"/>
      <c r="D230" s="38"/>
      <c r="E230" s="39" t="str">
        <f aca="false">IF(OR(C230="",D230=""),"",C230+D230)</f>
        <v/>
      </c>
      <c r="F230" s="31"/>
      <c r="G230" s="31"/>
      <c r="H230" s="33" t="str">
        <f aca="false">IF(F230="","",F230-N(G230))</f>
        <v/>
      </c>
      <c r="I230" s="22" t="str">
        <f aca="false">IF(OR(H230="",E230=""),"",IF(H230&lt;=0,0,MAX(0,$C$4-E230)))</f>
        <v/>
      </c>
      <c r="J230" s="40" t="str">
        <f aca="false">IF(H230="","",IF(H230&lt;=0,"Đã thu đủ",IF(E230="","",IF($C$4&lt;=E230,"Chưa đến hạn",IF(I230&lt;=30,"Quá hạn 1–30 ngày",IF(I230&lt;=60,"Quá hạn 31–60 ngày",IF(I230&lt;=90,"Quá hạn 61–90 ngày","Quá hạn trên 90 ngày")))))))</f>
        <v/>
      </c>
      <c r="K230" s="19"/>
    </row>
    <row r="231" customFormat="false" ht="15" hidden="false" customHeight="false" outlineLevel="0" collapsed="false">
      <c r="A231" s="37"/>
      <c r="B231" s="19"/>
      <c r="C231" s="20"/>
      <c r="D231" s="38"/>
      <c r="E231" s="39" t="str">
        <f aca="false">IF(OR(C231="",D231=""),"",C231+D231)</f>
        <v/>
      </c>
      <c r="F231" s="31"/>
      <c r="G231" s="31"/>
      <c r="H231" s="33" t="str">
        <f aca="false">IF(F231="","",F231-N(G231))</f>
        <v/>
      </c>
      <c r="I231" s="22" t="str">
        <f aca="false">IF(OR(H231="",E231=""),"",IF(H231&lt;=0,0,MAX(0,$C$4-E231)))</f>
        <v/>
      </c>
      <c r="J231" s="40" t="str">
        <f aca="false">IF(H231="","",IF(H231&lt;=0,"Đã thu đủ",IF(E231="","",IF($C$4&lt;=E231,"Chưa đến hạn",IF(I231&lt;=30,"Quá hạn 1–30 ngày",IF(I231&lt;=60,"Quá hạn 31–60 ngày",IF(I231&lt;=90,"Quá hạn 61–90 ngày","Quá hạn trên 90 ngày")))))))</f>
        <v/>
      </c>
      <c r="K231" s="19"/>
    </row>
    <row r="232" customFormat="false" ht="15" hidden="false" customHeight="false" outlineLevel="0" collapsed="false">
      <c r="A232" s="37"/>
      <c r="B232" s="19"/>
      <c r="C232" s="20"/>
      <c r="D232" s="38"/>
      <c r="E232" s="39" t="str">
        <f aca="false">IF(OR(C232="",D232=""),"",C232+D232)</f>
        <v/>
      </c>
      <c r="F232" s="31"/>
      <c r="G232" s="31"/>
      <c r="H232" s="33" t="str">
        <f aca="false">IF(F232="","",F232-N(G232))</f>
        <v/>
      </c>
      <c r="I232" s="22" t="str">
        <f aca="false">IF(OR(H232="",E232=""),"",IF(H232&lt;=0,0,MAX(0,$C$4-E232)))</f>
        <v/>
      </c>
      <c r="J232" s="40" t="str">
        <f aca="false">IF(H232="","",IF(H232&lt;=0,"Đã thu đủ",IF(E232="","",IF($C$4&lt;=E232,"Chưa đến hạn",IF(I232&lt;=30,"Quá hạn 1–30 ngày",IF(I232&lt;=60,"Quá hạn 31–60 ngày",IF(I232&lt;=90,"Quá hạn 61–90 ngày","Quá hạn trên 90 ngày")))))))</f>
        <v/>
      </c>
      <c r="K232" s="19"/>
    </row>
    <row r="233" customFormat="false" ht="15" hidden="false" customHeight="false" outlineLevel="0" collapsed="false">
      <c r="A233" s="37"/>
      <c r="B233" s="19"/>
      <c r="C233" s="20"/>
      <c r="D233" s="38"/>
      <c r="E233" s="39" t="str">
        <f aca="false">IF(OR(C233="",D233=""),"",C233+D233)</f>
        <v/>
      </c>
      <c r="F233" s="31"/>
      <c r="G233" s="31"/>
      <c r="H233" s="33" t="str">
        <f aca="false">IF(F233="","",F233-N(G233))</f>
        <v/>
      </c>
      <c r="I233" s="22" t="str">
        <f aca="false">IF(OR(H233="",E233=""),"",IF(H233&lt;=0,0,MAX(0,$C$4-E233)))</f>
        <v/>
      </c>
      <c r="J233" s="40" t="str">
        <f aca="false">IF(H233="","",IF(H233&lt;=0,"Đã thu đủ",IF(E233="","",IF($C$4&lt;=E233,"Chưa đến hạn",IF(I233&lt;=30,"Quá hạn 1–30 ngày",IF(I233&lt;=60,"Quá hạn 31–60 ngày",IF(I233&lt;=90,"Quá hạn 61–90 ngày","Quá hạn trên 90 ngày")))))))</f>
        <v/>
      </c>
      <c r="K233" s="19"/>
    </row>
    <row r="234" customFormat="false" ht="15" hidden="false" customHeight="false" outlineLevel="0" collapsed="false">
      <c r="A234" s="37"/>
      <c r="B234" s="19"/>
      <c r="C234" s="20"/>
      <c r="D234" s="38"/>
      <c r="E234" s="39" t="str">
        <f aca="false">IF(OR(C234="",D234=""),"",C234+D234)</f>
        <v/>
      </c>
      <c r="F234" s="31"/>
      <c r="G234" s="31"/>
      <c r="H234" s="33" t="str">
        <f aca="false">IF(F234="","",F234-N(G234))</f>
        <v/>
      </c>
      <c r="I234" s="22" t="str">
        <f aca="false">IF(OR(H234="",E234=""),"",IF(H234&lt;=0,0,MAX(0,$C$4-E234)))</f>
        <v/>
      </c>
      <c r="J234" s="40" t="str">
        <f aca="false">IF(H234="","",IF(H234&lt;=0,"Đã thu đủ",IF(E234="","",IF($C$4&lt;=E234,"Chưa đến hạn",IF(I234&lt;=30,"Quá hạn 1–30 ngày",IF(I234&lt;=60,"Quá hạn 31–60 ngày",IF(I234&lt;=90,"Quá hạn 61–90 ngày","Quá hạn trên 90 ngày")))))))</f>
        <v/>
      </c>
      <c r="K234" s="19"/>
    </row>
    <row r="235" customFormat="false" ht="15" hidden="false" customHeight="false" outlineLevel="0" collapsed="false">
      <c r="A235" s="37"/>
      <c r="B235" s="19"/>
      <c r="C235" s="20"/>
      <c r="D235" s="38"/>
      <c r="E235" s="39" t="str">
        <f aca="false">IF(OR(C235="",D235=""),"",C235+D235)</f>
        <v/>
      </c>
      <c r="F235" s="31"/>
      <c r="G235" s="31"/>
      <c r="H235" s="33" t="str">
        <f aca="false">IF(F235="","",F235-N(G235))</f>
        <v/>
      </c>
      <c r="I235" s="22" t="str">
        <f aca="false">IF(OR(H235="",E235=""),"",IF(H235&lt;=0,0,MAX(0,$C$4-E235)))</f>
        <v/>
      </c>
      <c r="J235" s="40" t="str">
        <f aca="false">IF(H235="","",IF(H235&lt;=0,"Đã thu đủ",IF(E235="","",IF($C$4&lt;=E235,"Chưa đến hạn",IF(I235&lt;=30,"Quá hạn 1–30 ngày",IF(I235&lt;=60,"Quá hạn 31–60 ngày",IF(I235&lt;=90,"Quá hạn 61–90 ngày","Quá hạn trên 90 ngày")))))))</f>
        <v/>
      </c>
      <c r="K235" s="19"/>
    </row>
    <row r="236" customFormat="false" ht="15" hidden="false" customHeight="false" outlineLevel="0" collapsed="false">
      <c r="A236" s="37"/>
      <c r="B236" s="19"/>
      <c r="C236" s="20"/>
      <c r="D236" s="38"/>
      <c r="E236" s="39" t="str">
        <f aca="false">IF(OR(C236="",D236=""),"",C236+D236)</f>
        <v/>
      </c>
      <c r="F236" s="31"/>
      <c r="G236" s="31"/>
      <c r="H236" s="33" t="str">
        <f aca="false">IF(F236="","",F236-N(G236))</f>
        <v/>
      </c>
      <c r="I236" s="22" t="str">
        <f aca="false">IF(OR(H236="",E236=""),"",IF(H236&lt;=0,0,MAX(0,$C$4-E236)))</f>
        <v/>
      </c>
      <c r="J236" s="40" t="str">
        <f aca="false">IF(H236="","",IF(H236&lt;=0,"Đã thu đủ",IF(E236="","",IF($C$4&lt;=E236,"Chưa đến hạn",IF(I236&lt;=30,"Quá hạn 1–30 ngày",IF(I236&lt;=60,"Quá hạn 31–60 ngày",IF(I236&lt;=90,"Quá hạn 61–90 ngày","Quá hạn trên 90 ngày")))))))</f>
        <v/>
      </c>
      <c r="K236" s="19"/>
    </row>
    <row r="237" customFormat="false" ht="15" hidden="false" customHeight="false" outlineLevel="0" collapsed="false">
      <c r="A237" s="37"/>
      <c r="B237" s="19"/>
      <c r="C237" s="20"/>
      <c r="D237" s="38"/>
      <c r="E237" s="39" t="str">
        <f aca="false">IF(OR(C237="",D237=""),"",C237+D237)</f>
        <v/>
      </c>
      <c r="F237" s="31"/>
      <c r="G237" s="31"/>
      <c r="H237" s="33" t="str">
        <f aca="false">IF(F237="","",F237-N(G237))</f>
        <v/>
      </c>
      <c r="I237" s="22" t="str">
        <f aca="false">IF(OR(H237="",E237=""),"",IF(H237&lt;=0,0,MAX(0,$C$4-E237)))</f>
        <v/>
      </c>
      <c r="J237" s="40" t="str">
        <f aca="false">IF(H237="","",IF(H237&lt;=0,"Đã thu đủ",IF(E237="","",IF($C$4&lt;=E237,"Chưa đến hạn",IF(I237&lt;=30,"Quá hạn 1–30 ngày",IF(I237&lt;=60,"Quá hạn 31–60 ngày",IF(I237&lt;=90,"Quá hạn 61–90 ngày","Quá hạn trên 90 ngày")))))))</f>
        <v/>
      </c>
      <c r="K237" s="19"/>
    </row>
    <row r="238" customFormat="false" ht="15" hidden="false" customHeight="false" outlineLevel="0" collapsed="false">
      <c r="A238" s="37"/>
      <c r="B238" s="19"/>
      <c r="C238" s="20"/>
      <c r="D238" s="38"/>
      <c r="E238" s="39" t="str">
        <f aca="false">IF(OR(C238="",D238=""),"",C238+D238)</f>
        <v/>
      </c>
      <c r="F238" s="31"/>
      <c r="G238" s="31"/>
      <c r="H238" s="33" t="str">
        <f aca="false">IF(F238="","",F238-N(G238))</f>
        <v/>
      </c>
      <c r="I238" s="22" t="str">
        <f aca="false">IF(OR(H238="",E238=""),"",IF(H238&lt;=0,0,MAX(0,$C$4-E238)))</f>
        <v/>
      </c>
      <c r="J238" s="40" t="str">
        <f aca="false">IF(H238="","",IF(H238&lt;=0,"Đã thu đủ",IF(E238="","",IF($C$4&lt;=E238,"Chưa đến hạn",IF(I238&lt;=30,"Quá hạn 1–30 ngày",IF(I238&lt;=60,"Quá hạn 31–60 ngày",IF(I238&lt;=90,"Quá hạn 61–90 ngày","Quá hạn trên 90 ngày")))))))</f>
        <v/>
      </c>
      <c r="K238" s="19"/>
    </row>
    <row r="239" customFormat="false" ht="15" hidden="false" customHeight="false" outlineLevel="0" collapsed="false">
      <c r="A239" s="37"/>
      <c r="B239" s="19"/>
      <c r="C239" s="20"/>
      <c r="D239" s="38"/>
      <c r="E239" s="39" t="str">
        <f aca="false">IF(OR(C239="",D239=""),"",C239+D239)</f>
        <v/>
      </c>
      <c r="F239" s="31"/>
      <c r="G239" s="31"/>
      <c r="H239" s="33" t="str">
        <f aca="false">IF(F239="","",F239-N(G239))</f>
        <v/>
      </c>
      <c r="I239" s="22" t="str">
        <f aca="false">IF(OR(H239="",E239=""),"",IF(H239&lt;=0,0,MAX(0,$C$4-E239)))</f>
        <v/>
      </c>
      <c r="J239" s="40" t="str">
        <f aca="false">IF(H239="","",IF(H239&lt;=0,"Đã thu đủ",IF(E239="","",IF($C$4&lt;=E239,"Chưa đến hạn",IF(I239&lt;=30,"Quá hạn 1–30 ngày",IF(I239&lt;=60,"Quá hạn 31–60 ngày",IF(I239&lt;=90,"Quá hạn 61–90 ngày","Quá hạn trên 90 ngày")))))))</f>
        <v/>
      </c>
      <c r="K239" s="19"/>
    </row>
    <row r="240" customFormat="false" ht="15" hidden="false" customHeight="false" outlineLevel="0" collapsed="false">
      <c r="A240" s="37"/>
      <c r="B240" s="19"/>
      <c r="C240" s="20"/>
      <c r="D240" s="38"/>
      <c r="E240" s="39" t="str">
        <f aca="false">IF(OR(C240="",D240=""),"",C240+D240)</f>
        <v/>
      </c>
      <c r="F240" s="31"/>
      <c r="G240" s="31"/>
      <c r="H240" s="33" t="str">
        <f aca="false">IF(F240="","",F240-N(G240))</f>
        <v/>
      </c>
      <c r="I240" s="22" t="str">
        <f aca="false">IF(OR(H240="",E240=""),"",IF(H240&lt;=0,0,MAX(0,$C$4-E240)))</f>
        <v/>
      </c>
      <c r="J240" s="40" t="str">
        <f aca="false">IF(H240="","",IF(H240&lt;=0,"Đã thu đủ",IF(E240="","",IF($C$4&lt;=E240,"Chưa đến hạn",IF(I240&lt;=30,"Quá hạn 1–30 ngày",IF(I240&lt;=60,"Quá hạn 31–60 ngày",IF(I240&lt;=90,"Quá hạn 61–90 ngày","Quá hạn trên 90 ngày")))))))</f>
        <v/>
      </c>
      <c r="K240" s="19"/>
    </row>
    <row r="241" customFormat="false" ht="15" hidden="false" customHeight="false" outlineLevel="0" collapsed="false">
      <c r="A241" s="37"/>
      <c r="B241" s="19"/>
      <c r="C241" s="20"/>
      <c r="D241" s="38"/>
      <c r="E241" s="39" t="str">
        <f aca="false">IF(OR(C241="",D241=""),"",C241+D241)</f>
        <v/>
      </c>
      <c r="F241" s="31"/>
      <c r="G241" s="31"/>
      <c r="H241" s="33" t="str">
        <f aca="false">IF(F241="","",F241-N(G241))</f>
        <v/>
      </c>
      <c r="I241" s="22" t="str">
        <f aca="false">IF(OR(H241="",E241=""),"",IF(H241&lt;=0,0,MAX(0,$C$4-E241)))</f>
        <v/>
      </c>
      <c r="J241" s="40" t="str">
        <f aca="false">IF(H241="","",IF(H241&lt;=0,"Đã thu đủ",IF(E241="","",IF($C$4&lt;=E241,"Chưa đến hạn",IF(I241&lt;=30,"Quá hạn 1–30 ngày",IF(I241&lt;=60,"Quá hạn 31–60 ngày",IF(I241&lt;=90,"Quá hạn 61–90 ngày","Quá hạn trên 90 ngày")))))))</f>
        <v/>
      </c>
      <c r="K241" s="19"/>
    </row>
    <row r="242" customFormat="false" ht="15" hidden="false" customHeight="false" outlineLevel="0" collapsed="false">
      <c r="A242" s="37"/>
      <c r="B242" s="19"/>
      <c r="C242" s="20"/>
      <c r="D242" s="38"/>
      <c r="E242" s="39" t="str">
        <f aca="false">IF(OR(C242="",D242=""),"",C242+D242)</f>
        <v/>
      </c>
      <c r="F242" s="31"/>
      <c r="G242" s="31"/>
      <c r="H242" s="33" t="str">
        <f aca="false">IF(F242="","",F242-N(G242))</f>
        <v/>
      </c>
      <c r="I242" s="22" t="str">
        <f aca="false">IF(OR(H242="",E242=""),"",IF(H242&lt;=0,0,MAX(0,$C$4-E242)))</f>
        <v/>
      </c>
      <c r="J242" s="40" t="str">
        <f aca="false">IF(H242="","",IF(H242&lt;=0,"Đã thu đủ",IF(E242="","",IF($C$4&lt;=E242,"Chưa đến hạn",IF(I242&lt;=30,"Quá hạn 1–30 ngày",IF(I242&lt;=60,"Quá hạn 31–60 ngày",IF(I242&lt;=90,"Quá hạn 61–90 ngày","Quá hạn trên 90 ngày")))))))</f>
        <v/>
      </c>
      <c r="K242" s="19"/>
    </row>
    <row r="243" customFormat="false" ht="15" hidden="false" customHeight="false" outlineLevel="0" collapsed="false">
      <c r="A243" s="37"/>
      <c r="B243" s="19"/>
      <c r="C243" s="20"/>
      <c r="D243" s="38"/>
      <c r="E243" s="39" t="str">
        <f aca="false">IF(OR(C243="",D243=""),"",C243+D243)</f>
        <v/>
      </c>
      <c r="F243" s="31"/>
      <c r="G243" s="31"/>
      <c r="H243" s="33" t="str">
        <f aca="false">IF(F243="","",F243-N(G243))</f>
        <v/>
      </c>
      <c r="I243" s="22" t="str">
        <f aca="false">IF(OR(H243="",E243=""),"",IF(H243&lt;=0,0,MAX(0,$C$4-E243)))</f>
        <v/>
      </c>
      <c r="J243" s="40" t="str">
        <f aca="false">IF(H243="","",IF(H243&lt;=0,"Đã thu đủ",IF(E243="","",IF($C$4&lt;=E243,"Chưa đến hạn",IF(I243&lt;=30,"Quá hạn 1–30 ngày",IF(I243&lt;=60,"Quá hạn 31–60 ngày",IF(I243&lt;=90,"Quá hạn 61–90 ngày","Quá hạn trên 90 ngày")))))))</f>
        <v/>
      </c>
      <c r="K243" s="19"/>
    </row>
    <row r="244" customFormat="false" ht="15" hidden="false" customHeight="false" outlineLevel="0" collapsed="false">
      <c r="A244" s="37"/>
      <c r="B244" s="19"/>
      <c r="C244" s="20"/>
      <c r="D244" s="38"/>
      <c r="E244" s="39" t="str">
        <f aca="false">IF(OR(C244="",D244=""),"",C244+D244)</f>
        <v/>
      </c>
      <c r="F244" s="31"/>
      <c r="G244" s="31"/>
      <c r="H244" s="33" t="str">
        <f aca="false">IF(F244="","",F244-N(G244))</f>
        <v/>
      </c>
      <c r="I244" s="22" t="str">
        <f aca="false">IF(OR(H244="",E244=""),"",IF(H244&lt;=0,0,MAX(0,$C$4-E244)))</f>
        <v/>
      </c>
      <c r="J244" s="40" t="str">
        <f aca="false">IF(H244="","",IF(H244&lt;=0,"Đã thu đủ",IF(E244="","",IF($C$4&lt;=E244,"Chưa đến hạn",IF(I244&lt;=30,"Quá hạn 1–30 ngày",IF(I244&lt;=60,"Quá hạn 31–60 ngày",IF(I244&lt;=90,"Quá hạn 61–90 ngày","Quá hạn trên 90 ngày")))))))</f>
        <v/>
      </c>
      <c r="K244" s="19"/>
    </row>
    <row r="245" customFormat="false" ht="15" hidden="false" customHeight="false" outlineLevel="0" collapsed="false">
      <c r="A245" s="37"/>
      <c r="B245" s="19"/>
      <c r="C245" s="20"/>
      <c r="D245" s="38"/>
      <c r="E245" s="39" t="str">
        <f aca="false">IF(OR(C245="",D245=""),"",C245+D245)</f>
        <v/>
      </c>
      <c r="F245" s="31"/>
      <c r="G245" s="31"/>
      <c r="H245" s="33" t="str">
        <f aca="false">IF(F245="","",F245-N(G245))</f>
        <v/>
      </c>
      <c r="I245" s="22" t="str">
        <f aca="false">IF(OR(H245="",E245=""),"",IF(H245&lt;=0,0,MAX(0,$C$4-E245)))</f>
        <v/>
      </c>
      <c r="J245" s="40" t="str">
        <f aca="false">IF(H245="","",IF(H245&lt;=0,"Đã thu đủ",IF(E245="","",IF($C$4&lt;=E245,"Chưa đến hạn",IF(I245&lt;=30,"Quá hạn 1–30 ngày",IF(I245&lt;=60,"Quá hạn 31–60 ngày",IF(I245&lt;=90,"Quá hạn 61–90 ngày","Quá hạn trên 90 ngày")))))))</f>
        <v/>
      </c>
      <c r="K245" s="19"/>
    </row>
    <row r="246" customFormat="false" ht="15" hidden="false" customHeight="false" outlineLevel="0" collapsed="false">
      <c r="A246" s="37"/>
      <c r="B246" s="19"/>
      <c r="C246" s="20"/>
      <c r="D246" s="38"/>
      <c r="E246" s="39" t="str">
        <f aca="false">IF(OR(C246="",D246=""),"",C246+D246)</f>
        <v/>
      </c>
      <c r="F246" s="31"/>
      <c r="G246" s="31"/>
      <c r="H246" s="33" t="str">
        <f aca="false">IF(F246="","",F246-N(G246))</f>
        <v/>
      </c>
      <c r="I246" s="22" t="str">
        <f aca="false">IF(OR(H246="",E246=""),"",IF(H246&lt;=0,0,MAX(0,$C$4-E246)))</f>
        <v/>
      </c>
      <c r="J246" s="40" t="str">
        <f aca="false">IF(H246="","",IF(H246&lt;=0,"Đã thu đủ",IF(E246="","",IF($C$4&lt;=E246,"Chưa đến hạn",IF(I246&lt;=30,"Quá hạn 1–30 ngày",IF(I246&lt;=60,"Quá hạn 31–60 ngày",IF(I246&lt;=90,"Quá hạn 61–90 ngày","Quá hạn trên 90 ngày")))))))</f>
        <v/>
      </c>
      <c r="K246" s="19"/>
    </row>
    <row r="247" customFormat="false" ht="15" hidden="false" customHeight="false" outlineLevel="0" collapsed="false">
      <c r="A247" s="37"/>
      <c r="B247" s="19"/>
      <c r="C247" s="20"/>
      <c r="D247" s="38"/>
      <c r="E247" s="39" t="str">
        <f aca="false">IF(OR(C247="",D247=""),"",C247+D247)</f>
        <v/>
      </c>
      <c r="F247" s="31"/>
      <c r="G247" s="31"/>
      <c r="H247" s="33" t="str">
        <f aca="false">IF(F247="","",F247-N(G247))</f>
        <v/>
      </c>
      <c r="I247" s="22" t="str">
        <f aca="false">IF(OR(H247="",E247=""),"",IF(H247&lt;=0,0,MAX(0,$C$4-E247)))</f>
        <v/>
      </c>
      <c r="J247" s="40" t="str">
        <f aca="false">IF(H247="","",IF(H247&lt;=0,"Đã thu đủ",IF(E247="","",IF($C$4&lt;=E247,"Chưa đến hạn",IF(I247&lt;=30,"Quá hạn 1–30 ngày",IF(I247&lt;=60,"Quá hạn 31–60 ngày",IF(I247&lt;=90,"Quá hạn 61–90 ngày","Quá hạn trên 90 ngày")))))))</f>
        <v/>
      </c>
      <c r="K247" s="19"/>
    </row>
    <row r="248" customFormat="false" ht="15" hidden="false" customHeight="false" outlineLevel="0" collapsed="false">
      <c r="A248" s="37"/>
      <c r="B248" s="19"/>
      <c r="C248" s="20"/>
      <c r="D248" s="38"/>
      <c r="E248" s="39" t="str">
        <f aca="false">IF(OR(C248="",D248=""),"",C248+D248)</f>
        <v/>
      </c>
      <c r="F248" s="31"/>
      <c r="G248" s="31"/>
      <c r="H248" s="33" t="str">
        <f aca="false">IF(F248="","",F248-N(G248))</f>
        <v/>
      </c>
      <c r="I248" s="22" t="str">
        <f aca="false">IF(OR(H248="",E248=""),"",IF(H248&lt;=0,0,MAX(0,$C$4-E248)))</f>
        <v/>
      </c>
      <c r="J248" s="40" t="str">
        <f aca="false">IF(H248="","",IF(H248&lt;=0,"Đã thu đủ",IF(E248="","",IF($C$4&lt;=E248,"Chưa đến hạn",IF(I248&lt;=30,"Quá hạn 1–30 ngày",IF(I248&lt;=60,"Quá hạn 31–60 ngày",IF(I248&lt;=90,"Quá hạn 61–90 ngày","Quá hạn trên 90 ngày")))))))</f>
        <v/>
      </c>
      <c r="K248" s="19"/>
    </row>
    <row r="249" customFormat="false" ht="15" hidden="false" customHeight="false" outlineLevel="0" collapsed="false">
      <c r="A249" s="37"/>
      <c r="B249" s="19"/>
      <c r="C249" s="20"/>
      <c r="D249" s="38"/>
      <c r="E249" s="39" t="str">
        <f aca="false">IF(OR(C249="",D249=""),"",C249+D249)</f>
        <v/>
      </c>
      <c r="F249" s="31"/>
      <c r="G249" s="31"/>
      <c r="H249" s="33" t="str">
        <f aca="false">IF(F249="","",F249-N(G249))</f>
        <v/>
      </c>
      <c r="I249" s="22" t="str">
        <f aca="false">IF(OR(H249="",E249=""),"",IF(H249&lt;=0,0,MAX(0,$C$4-E249)))</f>
        <v/>
      </c>
      <c r="J249" s="40" t="str">
        <f aca="false">IF(H249="","",IF(H249&lt;=0,"Đã thu đủ",IF(E249="","",IF($C$4&lt;=E249,"Chưa đến hạn",IF(I249&lt;=30,"Quá hạn 1–30 ngày",IF(I249&lt;=60,"Quá hạn 31–60 ngày",IF(I249&lt;=90,"Quá hạn 61–90 ngày","Quá hạn trên 90 ngày")))))))</f>
        <v/>
      </c>
      <c r="K249" s="19"/>
    </row>
    <row r="250" customFormat="false" ht="15" hidden="false" customHeight="false" outlineLevel="0" collapsed="false">
      <c r="A250" s="37"/>
      <c r="B250" s="19"/>
      <c r="C250" s="20"/>
      <c r="D250" s="38"/>
      <c r="E250" s="39" t="str">
        <f aca="false">IF(OR(C250="",D250=""),"",C250+D250)</f>
        <v/>
      </c>
      <c r="F250" s="31"/>
      <c r="G250" s="31"/>
      <c r="H250" s="33" t="str">
        <f aca="false">IF(F250="","",F250-N(G250))</f>
        <v/>
      </c>
      <c r="I250" s="22" t="str">
        <f aca="false">IF(OR(H250="",E250=""),"",IF(H250&lt;=0,0,MAX(0,$C$4-E250)))</f>
        <v/>
      </c>
      <c r="J250" s="40" t="str">
        <f aca="false">IF(H250="","",IF(H250&lt;=0,"Đã thu đủ",IF(E250="","",IF($C$4&lt;=E250,"Chưa đến hạn",IF(I250&lt;=30,"Quá hạn 1–30 ngày",IF(I250&lt;=60,"Quá hạn 31–60 ngày",IF(I250&lt;=90,"Quá hạn 61–90 ngày","Quá hạn trên 90 ngày")))))))</f>
        <v/>
      </c>
      <c r="K250" s="19"/>
    </row>
    <row r="251" customFormat="false" ht="15" hidden="false" customHeight="false" outlineLevel="0" collapsed="false">
      <c r="A251" s="37"/>
      <c r="B251" s="19"/>
      <c r="C251" s="20"/>
      <c r="D251" s="38"/>
      <c r="E251" s="39" t="str">
        <f aca="false">IF(OR(C251="",D251=""),"",C251+D251)</f>
        <v/>
      </c>
      <c r="F251" s="31"/>
      <c r="G251" s="31"/>
      <c r="H251" s="33" t="str">
        <f aca="false">IF(F251="","",F251-N(G251))</f>
        <v/>
      </c>
      <c r="I251" s="22" t="str">
        <f aca="false">IF(OR(H251="",E251=""),"",IF(H251&lt;=0,0,MAX(0,$C$4-E251)))</f>
        <v/>
      </c>
      <c r="J251" s="40" t="str">
        <f aca="false">IF(H251="","",IF(H251&lt;=0,"Đã thu đủ",IF(E251="","",IF($C$4&lt;=E251,"Chưa đến hạn",IF(I251&lt;=30,"Quá hạn 1–30 ngày",IF(I251&lt;=60,"Quá hạn 31–60 ngày",IF(I251&lt;=90,"Quá hạn 61–90 ngày","Quá hạn trên 90 ngày")))))))</f>
        <v/>
      </c>
      <c r="K251" s="19"/>
    </row>
    <row r="252" customFormat="false" ht="15" hidden="false" customHeight="false" outlineLevel="0" collapsed="false">
      <c r="A252" s="37"/>
      <c r="B252" s="19"/>
      <c r="C252" s="20"/>
      <c r="D252" s="38"/>
      <c r="E252" s="39" t="str">
        <f aca="false">IF(OR(C252="",D252=""),"",C252+D252)</f>
        <v/>
      </c>
      <c r="F252" s="31"/>
      <c r="G252" s="31"/>
      <c r="H252" s="33" t="str">
        <f aca="false">IF(F252="","",F252-N(G252))</f>
        <v/>
      </c>
      <c r="I252" s="22" t="str">
        <f aca="false">IF(OR(H252="",E252=""),"",IF(H252&lt;=0,0,MAX(0,$C$4-E252)))</f>
        <v/>
      </c>
      <c r="J252" s="40" t="str">
        <f aca="false">IF(H252="","",IF(H252&lt;=0,"Đã thu đủ",IF(E252="","",IF($C$4&lt;=E252,"Chưa đến hạn",IF(I252&lt;=30,"Quá hạn 1–30 ngày",IF(I252&lt;=60,"Quá hạn 31–60 ngày",IF(I252&lt;=90,"Quá hạn 61–90 ngày","Quá hạn trên 90 ngày")))))))</f>
        <v/>
      </c>
      <c r="K252" s="19"/>
    </row>
    <row r="253" customFormat="false" ht="15" hidden="false" customHeight="false" outlineLevel="0" collapsed="false">
      <c r="A253" s="37"/>
      <c r="B253" s="19"/>
      <c r="C253" s="20"/>
      <c r="D253" s="38"/>
      <c r="E253" s="39" t="str">
        <f aca="false">IF(OR(C253="",D253=""),"",C253+D253)</f>
        <v/>
      </c>
      <c r="F253" s="31"/>
      <c r="G253" s="31"/>
      <c r="H253" s="33" t="str">
        <f aca="false">IF(F253="","",F253-N(G253))</f>
        <v/>
      </c>
      <c r="I253" s="22" t="str">
        <f aca="false">IF(OR(H253="",E253=""),"",IF(H253&lt;=0,0,MAX(0,$C$4-E253)))</f>
        <v/>
      </c>
      <c r="J253" s="40" t="str">
        <f aca="false">IF(H253="","",IF(H253&lt;=0,"Đã thu đủ",IF(E253="","",IF($C$4&lt;=E253,"Chưa đến hạn",IF(I253&lt;=30,"Quá hạn 1–30 ngày",IF(I253&lt;=60,"Quá hạn 31–60 ngày",IF(I253&lt;=90,"Quá hạn 61–90 ngày","Quá hạn trên 90 ngày")))))))</f>
        <v/>
      </c>
      <c r="K253" s="19"/>
    </row>
    <row r="254" customFormat="false" ht="15" hidden="false" customHeight="false" outlineLevel="0" collapsed="false">
      <c r="A254" s="37"/>
      <c r="B254" s="19"/>
      <c r="C254" s="20"/>
      <c r="D254" s="38"/>
      <c r="E254" s="39" t="str">
        <f aca="false">IF(OR(C254="",D254=""),"",C254+D254)</f>
        <v/>
      </c>
      <c r="F254" s="31"/>
      <c r="G254" s="31"/>
      <c r="H254" s="33" t="str">
        <f aca="false">IF(F254="","",F254-N(G254))</f>
        <v/>
      </c>
      <c r="I254" s="22" t="str">
        <f aca="false">IF(OR(H254="",E254=""),"",IF(H254&lt;=0,0,MAX(0,$C$4-E254)))</f>
        <v/>
      </c>
      <c r="J254" s="40" t="str">
        <f aca="false">IF(H254="","",IF(H254&lt;=0,"Đã thu đủ",IF(E254="","",IF($C$4&lt;=E254,"Chưa đến hạn",IF(I254&lt;=30,"Quá hạn 1–30 ngày",IF(I254&lt;=60,"Quá hạn 31–60 ngày",IF(I254&lt;=90,"Quá hạn 61–90 ngày","Quá hạn trên 90 ngày")))))))</f>
        <v/>
      </c>
      <c r="K254" s="19"/>
    </row>
    <row r="255" customFormat="false" ht="15" hidden="false" customHeight="false" outlineLevel="0" collapsed="false">
      <c r="A255" s="37"/>
      <c r="B255" s="19"/>
      <c r="C255" s="20"/>
      <c r="D255" s="38"/>
      <c r="E255" s="39" t="str">
        <f aca="false">IF(OR(C255="",D255=""),"",C255+D255)</f>
        <v/>
      </c>
      <c r="F255" s="31"/>
      <c r="G255" s="31"/>
      <c r="H255" s="33" t="str">
        <f aca="false">IF(F255="","",F255-N(G255))</f>
        <v/>
      </c>
      <c r="I255" s="22" t="str">
        <f aca="false">IF(OR(H255="",E255=""),"",IF(H255&lt;=0,0,MAX(0,$C$4-E255)))</f>
        <v/>
      </c>
      <c r="J255" s="40" t="str">
        <f aca="false">IF(H255="","",IF(H255&lt;=0,"Đã thu đủ",IF(E255="","",IF($C$4&lt;=E255,"Chưa đến hạn",IF(I255&lt;=30,"Quá hạn 1–30 ngày",IF(I255&lt;=60,"Quá hạn 31–60 ngày",IF(I255&lt;=90,"Quá hạn 61–90 ngày","Quá hạn trên 90 ngày")))))))</f>
        <v/>
      </c>
      <c r="K255" s="19"/>
    </row>
    <row r="256" customFormat="false" ht="15" hidden="false" customHeight="false" outlineLevel="0" collapsed="false">
      <c r="A256" s="37"/>
      <c r="B256" s="19"/>
      <c r="C256" s="20"/>
      <c r="D256" s="38"/>
      <c r="E256" s="39" t="str">
        <f aca="false">IF(OR(C256="",D256=""),"",C256+D256)</f>
        <v/>
      </c>
      <c r="F256" s="31"/>
      <c r="G256" s="31"/>
      <c r="H256" s="33" t="str">
        <f aca="false">IF(F256="","",F256-N(G256))</f>
        <v/>
      </c>
      <c r="I256" s="22" t="str">
        <f aca="false">IF(OR(H256="",E256=""),"",IF(H256&lt;=0,0,MAX(0,$C$4-E256)))</f>
        <v/>
      </c>
      <c r="J256" s="40" t="str">
        <f aca="false">IF(H256="","",IF(H256&lt;=0,"Đã thu đủ",IF(E256="","",IF($C$4&lt;=E256,"Chưa đến hạn",IF(I256&lt;=30,"Quá hạn 1–30 ngày",IF(I256&lt;=60,"Quá hạn 31–60 ngày",IF(I256&lt;=90,"Quá hạn 61–90 ngày","Quá hạn trên 90 ngày")))))))</f>
        <v/>
      </c>
      <c r="K256" s="19"/>
    </row>
    <row r="257" customFormat="false" ht="15" hidden="false" customHeight="false" outlineLevel="0" collapsed="false">
      <c r="A257" s="37"/>
      <c r="B257" s="19"/>
      <c r="C257" s="20"/>
      <c r="D257" s="38"/>
      <c r="E257" s="39" t="str">
        <f aca="false">IF(OR(C257="",D257=""),"",C257+D257)</f>
        <v/>
      </c>
      <c r="F257" s="31"/>
      <c r="G257" s="31"/>
      <c r="H257" s="33" t="str">
        <f aca="false">IF(F257="","",F257-N(G257))</f>
        <v/>
      </c>
      <c r="I257" s="22" t="str">
        <f aca="false">IF(OR(H257="",E257=""),"",IF(H257&lt;=0,0,MAX(0,$C$4-E257)))</f>
        <v/>
      </c>
      <c r="J257" s="40" t="str">
        <f aca="false">IF(H257="","",IF(H257&lt;=0,"Đã thu đủ",IF(E257="","",IF($C$4&lt;=E257,"Chưa đến hạn",IF(I257&lt;=30,"Quá hạn 1–30 ngày",IF(I257&lt;=60,"Quá hạn 31–60 ngày",IF(I257&lt;=90,"Quá hạn 61–90 ngày","Quá hạn trên 90 ngày")))))))</f>
        <v/>
      </c>
      <c r="K257" s="19"/>
    </row>
    <row r="258" customFormat="false" ht="15" hidden="false" customHeight="false" outlineLevel="0" collapsed="false">
      <c r="A258" s="37"/>
      <c r="B258" s="19"/>
      <c r="C258" s="20"/>
      <c r="D258" s="38"/>
      <c r="E258" s="39" t="str">
        <f aca="false">IF(OR(C258="",D258=""),"",C258+D258)</f>
        <v/>
      </c>
      <c r="F258" s="31"/>
      <c r="G258" s="31"/>
      <c r="H258" s="33" t="str">
        <f aca="false">IF(F258="","",F258-N(G258))</f>
        <v/>
      </c>
      <c r="I258" s="22" t="str">
        <f aca="false">IF(OR(H258="",E258=""),"",IF(H258&lt;=0,0,MAX(0,$C$4-E258)))</f>
        <v/>
      </c>
      <c r="J258" s="40" t="str">
        <f aca="false">IF(H258="","",IF(H258&lt;=0,"Đã thu đủ",IF(E258="","",IF($C$4&lt;=E258,"Chưa đến hạn",IF(I258&lt;=30,"Quá hạn 1–30 ngày",IF(I258&lt;=60,"Quá hạn 31–60 ngày",IF(I258&lt;=90,"Quá hạn 61–90 ngày","Quá hạn trên 90 ngày")))))))</f>
        <v/>
      </c>
      <c r="K258" s="19"/>
    </row>
    <row r="259" customFormat="false" ht="15" hidden="false" customHeight="false" outlineLevel="0" collapsed="false">
      <c r="A259" s="37"/>
      <c r="B259" s="19"/>
      <c r="C259" s="20"/>
      <c r="D259" s="38"/>
      <c r="E259" s="39" t="str">
        <f aca="false">IF(OR(C259="",D259=""),"",C259+D259)</f>
        <v/>
      </c>
      <c r="F259" s="31"/>
      <c r="G259" s="31"/>
      <c r="H259" s="33" t="str">
        <f aca="false">IF(F259="","",F259-N(G259))</f>
        <v/>
      </c>
      <c r="I259" s="22" t="str">
        <f aca="false">IF(OR(H259="",E259=""),"",IF(H259&lt;=0,0,MAX(0,$C$4-E259)))</f>
        <v/>
      </c>
      <c r="J259" s="40" t="str">
        <f aca="false">IF(H259="","",IF(H259&lt;=0,"Đã thu đủ",IF(E259="","",IF($C$4&lt;=E259,"Chưa đến hạn",IF(I259&lt;=30,"Quá hạn 1–30 ngày",IF(I259&lt;=60,"Quá hạn 31–60 ngày",IF(I259&lt;=90,"Quá hạn 61–90 ngày","Quá hạn trên 90 ngày")))))))</f>
        <v/>
      </c>
      <c r="K259" s="19"/>
    </row>
    <row r="260" customFormat="false" ht="15" hidden="false" customHeight="false" outlineLevel="0" collapsed="false">
      <c r="A260" s="37"/>
      <c r="B260" s="19"/>
      <c r="C260" s="20"/>
      <c r="D260" s="38"/>
      <c r="E260" s="39" t="str">
        <f aca="false">IF(OR(C260="",D260=""),"",C260+D260)</f>
        <v/>
      </c>
      <c r="F260" s="31"/>
      <c r="G260" s="31"/>
      <c r="H260" s="33" t="str">
        <f aca="false">IF(F260="","",F260-N(G260))</f>
        <v/>
      </c>
      <c r="I260" s="22" t="str">
        <f aca="false">IF(OR(H260="",E260=""),"",IF(H260&lt;=0,0,MAX(0,$C$4-E260)))</f>
        <v/>
      </c>
      <c r="J260" s="40" t="str">
        <f aca="false">IF(H260="","",IF(H260&lt;=0,"Đã thu đủ",IF(E260="","",IF($C$4&lt;=E260,"Chưa đến hạn",IF(I260&lt;=30,"Quá hạn 1–30 ngày",IF(I260&lt;=60,"Quá hạn 31–60 ngày",IF(I260&lt;=90,"Quá hạn 61–90 ngày","Quá hạn trên 90 ngày")))))))</f>
        <v/>
      </c>
      <c r="K260" s="19"/>
    </row>
    <row r="261" customFormat="false" ht="15" hidden="false" customHeight="false" outlineLevel="0" collapsed="false">
      <c r="A261" s="37"/>
      <c r="B261" s="19"/>
      <c r="C261" s="20"/>
      <c r="D261" s="38"/>
      <c r="E261" s="39" t="str">
        <f aca="false">IF(OR(C261="",D261=""),"",C261+D261)</f>
        <v/>
      </c>
      <c r="F261" s="31"/>
      <c r="G261" s="31"/>
      <c r="H261" s="33" t="str">
        <f aca="false">IF(F261="","",F261-N(G261))</f>
        <v/>
      </c>
      <c r="I261" s="22" t="str">
        <f aca="false">IF(OR(H261="",E261=""),"",IF(H261&lt;=0,0,MAX(0,$C$4-E261)))</f>
        <v/>
      </c>
      <c r="J261" s="40" t="str">
        <f aca="false">IF(H261="","",IF(H261&lt;=0,"Đã thu đủ",IF(E261="","",IF($C$4&lt;=E261,"Chưa đến hạn",IF(I261&lt;=30,"Quá hạn 1–30 ngày",IF(I261&lt;=60,"Quá hạn 31–60 ngày",IF(I261&lt;=90,"Quá hạn 61–90 ngày","Quá hạn trên 90 ngày")))))))</f>
        <v/>
      </c>
      <c r="K261" s="19"/>
    </row>
    <row r="262" customFormat="false" ht="15" hidden="false" customHeight="false" outlineLevel="0" collapsed="false">
      <c r="A262" s="37"/>
      <c r="B262" s="19"/>
      <c r="C262" s="20"/>
      <c r="D262" s="38"/>
      <c r="E262" s="39" t="str">
        <f aca="false">IF(OR(C262="",D262=""),"",C262+D262)</f>
        <v/>
      </c>
      <c r="F262" s="31"/>
      <c r="G262" s="31"/>
      <c r="H262" s="33" t="str">
        <f aca="false">IF(F262="","",F262-N(G262))</f>
        <v/>
      </c>
      <c r="I262" s="22" t="str">
        <f aca="false">IF(OR(H262="",E262=""),"",IF(H262&lt;=0,0,MAX(0,$C$4-E262)))</f>
        <v/>
      </c>
      <c r="J262" s="40" t="str">
        <f aca="false">IF(H262="","",IF(H262&lt;=0,"Đã thu đủ",IF(E262="","",IF($C$4&lt;=E262,"Chưa đến hạn",IF(I262&lt;=30,"Quá hạn 1–30 ngày",IF(I262&lt;=60,"Quá hạn 31–60 ngày",IF(I262&lt;=90,"Quá hạn 61–90 ngày","Quá hạn trên 90 ngày")))))))</f>
        <v/>
      </c>
      <c r="K262" s="19"/>
    </row>
    <row r="263" customFormat="false" ht="15" hidden="false" customHeight="false" outlineLevel="0" collapsed="false">
      <c r="A263" s="37"/>
      <c r="B263" s="19"/>
      <c r="C263" s="20"/>
      <c r="D263" s="38"/>
      <c r="E263" s="39" t="str">
        <f aca="false">IF(OR(C263="",D263=""),"",C263+D263)</f>
        <v/>
      </c>
      <c r="F263" s="31"/>
      <c r="G263" s="31"/>
      <c r="H263" s="33" t="str">
        <f aca="false">IF(F263="","",F263-N(G263))</f>
        <v/>
      </c>
      <c r="I263" s="22" t="str">
        <f aca="false">IF(OR(H263="",E263=""),"",IF(H263&lt;=0,0,MAX(0,$C$4-E263)))</f>
        <v/>
      </c>
      <c r="J263" s="40" t="str">
        <f aca="false">IF(H263="","",IF(H263&lt;=0,"Đã thu đủ",IF(E263="","",IF($C$4&lt;=E263,"Chưa đến hạn",IF(I263&lt;=30,"Quá hạn 1–30 ngày",IF(I263&lt;=60,"Quá hạn 31–60 ngày",IF(I263&lt;=90,"Quá hạn 61–90 ngày","Quá hạn trên 90 ngày")))))))</f>
        <v/>
      </c>
      <c r="K263" s="19"/>
    </row>
    <row r="264" customFormat="false" ht="15" hidden="false" customHeight="false" outlineLevel="0" collapsed="false">
      <c r="A264" s="37"/>
      <c r="B264" s="19"/>
      <c r="C264" s="20"/>
      <c r="D264" s="38"/>
      <c r="E264" s="39" t="str">
        <f aca="false">IF(OR(C264="",D264=""),"",C264+D264)</f>
        <v/>
      </c>
      <c r="F264" s="31"/>
      <c r="G264" s="31"/>
      <c r="H264" s="33" t="str">
        <f aca="false">IF(F264="","",F264-N(G264))</f>
        <v/>
      </c>
      <c r="I264" s="22" t="str">
        <f aca="false">IF(OR(H264="",E264=""),"",IF(H264&lt;=0,0,MAX(0,$C$4-E264)))</f>
        <v/>
      </c>
      <c r="J264" s="40" t="str">
        <f aca="false">IF(H264="","",IF(H264&lt;=0,"Đã thu đủ",IF(E264="","",IF($C$4&lt;=E264,"Chưa đến hạn",IF(I264&lt;=30,"Quá hạn 1–30 ngày",IF(I264&lt;=60,"Quá hạn 31–60 ngày",IF(I264&lt;=90,"Quá hạn 61–90 ngày","Quá hạn trên 90 ngày")))))))</f>
        <v/>
      </c>
      <c r="K264" s="19"/>
    </row>
    <row r="265" customFormat="false" ht="15" hidden="false" customHeight="false" outlineLevel="0" collapsed="false">
      <c r="A265" s="37"/>
      <c r="B265" s="19"/>
      <c r="C265" s="20"/>
      <c r="D265" s="38"/>
      <c r="E265" s="39" t="str">
        <f aca="false">IF(OR(C265="",D265=""),"",C265+D265)</f>
        <v/>
      </c>
      <c r="F265" s="31"/>
      <c r="G265" s="31"/>
      <c r="H265" s="33" t="str">
        <f aca="false">IF(F265="","",F265-N(G265))</f>
        <v/>
      </c>
      <c r="I265" s="22" t="str">
        <f aca="false">IF(OR(H265="",E265=""),"",IF(H265&lt;=0,0,MAX(0,$C$4-E265)))</f>
        <v/>
      </c>
      <c r="J265" s="40" t="str">
        <f aca="false">IF(H265="","",IF(H265&lt;=0,"Đã thu đủ",IF(E265="","",IF($C$4&lt;=E265,"Chưa đến hạn",IF(I265&lt;=30,"Quá hạn 1–30 ngày",IF(I265&lt;=60,"Quá hạn 31–60 ngày",IF(I265&lt;=90,"Quá hạn 61–90 ngày","Quá hạn trên 90 ngày")))))))</f>
        <v/>
      </c>
      <c r="K265" s="19"/>
    </row>
    <row r="266" customFormat="false" ht="15" hidden="false" customHeight="false" outlineLevel="0" collapsed="false">
      <c r="A266" s="37"/>
      <c r="B266" s="19"/>
      <c r="C266" s="20"/>
      <c r="D266" s="38"/>
      <c r="E266" s="39" t="str">
        <f aca="false">IF(OR(C266="",D266=""),"",C266+D266)</f>
        <v/>
      </c>
      <c r="F266" s="31"/>
      <c r="G266" s="31"/>
      <c r="H266" s="33" t="str">
        <f aca="false">IF(F266="","",F266-N(G266))</f>
        <v/>
      </c>
      <c r="I266" s="22" t="str">
        <f aca="false">IF(OR(H266="",E266=""),"",IF(H266&lt;=0,0,MAX(0,$C$4-E266)))</f>
        <v/>
      </c>
      <c r="J266" s="40" t="str">
        <f aca="false">IF(H266="","",IF(H266&lt;=0,"Đã thu đủ",IF(E266="","",IF($C$4&lt;=E266,"Chưa đến hạn",IF(I266&lt;=30,"Quá hạn 1–30 ngày",IF(I266&lt;=60,"Quá hạn 31–60 ngày",IF(I266&lt;=90,"Quá hạn 61–90 ngày","Quá hạn trên 90 ngày")))))))</f>
        <v/>
      </c>
      <c r="K266" s="19"/>
    </row>
    <row r="267" customFormat="false" ht="15" hidden="false" customHeight="false" outlineLevel="0" collapsed="false">
      <c r="A267" s="37"/>
      <c r="B267" s="19"/>
      <c r="C267" s="20"/>
      <c r="D267" s="38"/>
      <c r="E267" s="39" t="str">
        <f aca="false">IF(OR(C267="",D267=""),"",C267+D267)</f>
        <v/>
      </c>
      <c r="F267" s="31"/>
      <c r="G267" s="31"/>
      <c r="H267" s="33" t="str">
        <f aca="false">IF(F267="","",F267-N(G267))</f>
        <v/>
      </c>
      <c r="I267" s="22" t="str">
        <f aca="false">IF(OR(H267="",E267=""),"",IF(H267&lt;=0,0,MAX(0,$C$4-E267)))</f>
        <v/>
      </c>
      <c r="J267" s="40" t="str">
        <f aca="false">IF(H267="","",IF(H267&lt;=0,"Đã thu đủ",IF(E267="","",IF($C$4&lt;=E267,"Chưa đến hạn",IF(I267&lt;=30,"Quá hạn 1–30 ngày",IF(I267&lt;=60,"Quá hạn 31–60 ngày",IF(I267&lt;=90,"Quá hạn 61–90 ngày","Quá hạn trên 90 ngày")))))))</f>
        <v/>
      </c>
      <c r="K267" s="19"/>
    </row>
    <row r="268" customFormat="false" ht="15" hidden="false" customHeight="false" outlineLevel="0" collapsed="false">
      <c r="A268" s="37"/>
      <c r="B268" s="19"/>
      <c r="C268" s="20"/>
      <c r="D268" s="38"/>
      <c r="E268" s="39" t="str">
        <f aca="false">IF(OR(C268="",D268=""),"",C268+D268)</f>
        <v/>
      </c>
      <c r="F268" s="31"/>
      <c r="G268" s="31"/>
      <c r="H268" s="33" t="str">
        <f aca="false">IF(F268="","",F268-N(G268))</f>
        <v/>
      </c>
      <c r="I268" s="22" t="str">
        <f aca="false">IF(OR(H268="",E268=""),"",IF(H268&lt;=0,0,MAX(0,$C$4-E268)))</f>
        <v/>
      </c>
      <c r="J268" s="40" t="str">
        <f aca="false">IF(H268="","",IF(H268&lt;=0,"Đã thu đủ",IF(E268="","",IF($C$4&lt;=E268,"Chưa đến hạn",IF(I268&lt;=30,"Quá hạn 1–30 ngày",IF(I268&lt;=60,"Quá hạn 31–60 ngày",IF(I268&lt;=90,"Quá hạn 61–90 ngày","Quá hạn trên 90 ngày")))))))</f>
        <v/>
      </c>
      <c r="K268" s="19"/>
    </row>
    <row r="269" customFormat="false" ht="15" hidden="false" customHeight="false" outlineLevel="0" collapsed="false">
      <c r="A269" s="37"/>
      <c r="B269" s="19"/>
      <c r="C269" s="20"/>
      <c r="D269" s="38"/>
      <c r="E269" s="39" t="str">
        <f aca="false">IF(OR(C269="",D269=""),"",C269+D269)</f>
        <v/>
      </c>
      <c r="F269" s="31"/>
      <c r="G269" s="31"/>
      <c r="H269" s="33" t="str">
        <f aca="false">IF(F269="","",F269-N(G269))</f>
        <v/>
      </c>
      <c r="I269" s="22" t="str">
        <f aca="false">IF(OR(H269="",E269=""),"",IF(H269&lt;=0,0,MAX(0,$C$4-E269)))</f>
        <v/>
      </c>
      <c r="J269" s="40" t="str">
        <f aca="false">IF(H269="","",IF(H269&lt;=0,"Đã thu đủ",IF(E269="","",IF($C$4&lt;=E269,"Chưa đến hạn",IF(I269&lt;=30,"Quá hạn 1–30 ngày",IF(I269&lt;=60,"Quá hạn 31–60 ngày",IF(I269&lt;=90,"Quá hạn 61–90 ngày","Quá hạn trên 90 ngày")))))))</f>
        <v/>
      </c>
      <c r="K269" s="19"/>
    </row>
    <row r="270" customFormat="false" ht="15" hidden="false" customHeight="false" outlineLevel="0" collapsed="false">
      <c r="A270" s="37"/>
      <c r="B270" s="19"/>
      <c r="C270" s="20"/>
      <c r="D270" s="38"/>
      <c r="E270" s="39" t="str">
        <f aca="false">IF(OR(C270="",D270=""),"",C270+D270)</f>
        <v/>
      </c>
      <c r="F270" s="31"/>
      <c r="G270" s="31"/>
      <c r="H270" s="33" t="str">
        <f aca="false">IF(F270="","",F270-N(G270))</f>
        <v/>
      </c>
      <c r="I270" s="22" t="str">
        <f aca="false">IF(OR(H270="",E270=""),"",IF(H270&lt;=0,0,MAX(0,$C$4-E270)))</f>
        <v/>
      </c>
      <c r="J270" s="40" t="str">
        <f aca="false">IF(H270="","",IF(H270&lt;=0,"Đã thu đủ",IF(E270="","",IF($C$4&lt;=E270,"Chưa đến hạn",IF(I270&lt;=30,"Quá hạn 1–30 ngày",IF(I270&lt;=60,"Quá hạn 31–60 ngày",IF(I270&lt;=90,"Quá hạn 61–90 ngày","Quá hạn trên 90 ngày")))))))</f>
        <v/>
      </c>
      <c r="K270" s="19"/>
    </row>
    <row r="271" customFormat="false" ht="15" hidden="false" customHeight="false" outlineLevel="0" collapsed="false">
      <c r="A271" s="37"/>
      <c r="B271" s="19"/>
      <c r="C271" s="20"/>
      <c r="D271" s="38"/>
      <c r="E271" s="39" t="str">
        <f aca="false">IF(OR(C271="",D271=""),"",C271+D271)</f>
        <v/>
      </c>
      <c r="F271" s="31"/>
      <c r="G271" s="31"/>
      <c r="H271" s="33" t="str">
        <f aca="false">IF(F271="","",F271-N(G271))</f>
        <v/>
      </c>
      <c r="I271" s="22" t="str">
        <f aca="false">IF(OR(H271="",E271=""),"",IF(H271&lt;=0,0,MAX(0,$C$4-E271)))</f>
        <v/>
      </c>
      <c r="J271" s="40" t="str">
        <f aca="false">IF(H271="","",IF(H271&lt;=0,"Đã thu đủ",IF(E271="","",IF($C$4&lt;=E271,"Chưa đến hạn",IF(I271&lt;=30,"Quá hạn 1–30 ngày",IF(I271&lt;=60,"Quá hạn 31–60 ngày",IF(I271&lt;=90,"Quá hạn 61–90 ngày","Quá hạn trên 90 ngày")))))))</f>
        <v/>
      </c>
      <c r="K271" s="19"/>
    </row>
    <row r="272" customFormat="false" ht="15" hidden="false" customHeight="false" outlineLevel="0" collapsed="false">
      <c r="A272" s="37"/>
      <c r="B272" s="19"/>
      <c r="C272" s="20"/>
      <c r="D272" s="38"/>
      <c r="E272" s="39" t="str">
        <f aca="false">IF(OR(C272="",D272=""),"",C272+D272)</f>
        <v/>
      </c>
      <c r="F272" s="31"/>
      <c r="G272" s="31"/>
      <c r="H272" s="33" t="str">
        <f aca="false">IF(F272="","",F272-N(G272))</f>
        <v/>
      </c>
      <c r="I272" s="22" t="str">
        <f aca="false">IF(OR(H272="",E272=""),"",IF(H272&lt;=0,0,MAX(0,$C$4-E272)))</f>
        <v/>
      </c>
      <c r="J272" s="40" t="str">
        <f aca="false">IF(H272="","",IF(H272&lt;=0,"Đã thu đủ",IF(E272="","",IF($C$4&lt;=E272,"Chưa đến hạn",IF(I272&lt;=30,"Quá hạn 1–30 ngày",IF(I272&lt;=60,"Quá hạn 31–60 ngày",IF(I272&lt;=90,"Quá hạn 61–90 ngày","Quá hạn trên 90 ngày")))))))</f>
        <v/>
      </c>
      <c r="K272" s="19"/>
    </row>
    <row r="273" customFormat="false" ht="15" hidden="false" customHeight="false" outlineLevel="0" collapsed="false">
      <c r="A273" s="37"/>
      <c r="B273" s="19"/>
      <c r="C273" s="20"/>
      <c r="D273" s="38"/>
      <c r="E273" s="39" t="str">
        <f aca="false">IF(OR(C273="",D273=""),"",C273+D273)</f>
        <v/>
      </c>
      <c r="F273" s="31"/>
      <c r="G273" s="31"/>
      <c r="H273" s="33" t="str">
        <f aca="false">IF(F273="","",F273-N(G273))</f>
        <v/>
      </c>
      <c r="I273" s="22" t="str">
        <f aca="false">IF(OR(H273="",E273=""),"",IF(H273&lt;=0,0,MAX(0,$C$4-E273)))</f>
        <v/>
      </c>
      <c r="J273" s="40" t="str">
        <f aca="false">IF(H273="","",IF(H273&lt;=0,"Đã thu đủ",IF(E273="","",IF($C$4&lt;=E273,"Chưa đến hạn",IF(I273&lt;=30,"Quá hạn 1–30 ngày",IF(I273&lt;=60,"Quá hạn 31–60 ngày",IF(I273&lt;=90,"Quá hạn 61–90 ngày","Quá hạn trên 90 ngày")))))))</f>
        <v/>
      </c>
      <c r="K273" s="19"/>
    </row>
    <row r="274" customFormat="false" ht="15" hidden="false" customHeight="false" outlineLevel="0" collapsed="false">
      <c r="A274" s="37"/>
      <c r="B274" s="19"/>
      <c r="C274" s="20"/>
      <c r="D274" s="38"/>
      <c r="E274" s="39" t="str">
        <f aca="false">IF(OR(C274="",D274=""),"",C274+D274)</f>
        <v/>
      </c>
      <c r="F274" s="31"/>
      <c r="G274" s="31"/>
      <c r="H274" s="33" t="str">
        <f aca="false">IF(F274="","",F274-N(G274))</f>
        <v/>
      </c>
      <c r="I274" s="22" t="str">
        <f aca="false">IF(OR(H274="",E274=""),"",IF(H274&lt;=0,0,MAX(0,$C$4-E274)))</f>
        <v/>
      </c>
      <c r="J274" s="40" t="str">
        <f aca="false">IF(H274="","",IF(H274&lt;=0,"Đã thu đủ",IF(E274="","",IF($C$4&lt;=E274,"Chưa đến hạn",IF(I274&lt;=30,"Quá hạn 1–30 ngày",IF(I274&lt;=60,"Quá hạn 31–60 ngày",IF(I274&lt;=90,"Quá hạn 61–90 ngày","Quá hạn trên 90 ngày")))))))</f>
        <v/>
      </c>
      <c r="K274" s="19"/>
    </row>
    <row r="275" customFormat="false" ht="15" hidden="false" customHeight="false" outlineLevel="0" collapsed="false">
      <c r="A275" s="37"/>
      <c r="B275" s="19"/>
      <c r="C275" s="20"/>
      <c r="D275" s="38"/>
      <c r="E275" s="39" t="str">
        <f aca="false">IF(OR(C275="",D275=""),"",C275+D275)</f>
        <v/>
      </c>
      <c r="F275" s="31"/>
      <c r="G275" s="31"/>
      <c r="H275" s="33" t="str">
        <f aca="false">IF(F275="","",F275-N(G275))</f>
        <v/>
      </c>
      <c r="I275" s="22" t="str">
        <f aca="false">IF(OR(H275="",E275=""),"",IF(H275&lt;=0,0,MAX(0,$C$4-E275)))</f>
        <v/>
      </c>
      <c r="J275" s="40" t="str">
        <f aca="false">IF(H275="","",IF(H275&lt;=0,"Đã thu đủ",IF(E275="","",IF($C$4&lt;=E275,"Chưa đến hạn",IF(I275&lt;=30,"Quá hạn 1–30 ngày",IF(I275&lt;=60,"Quá hạn 31–60 ngày",IF(I275&lt;=90,"Quá hạn 61–90 ngày","Quá hạn trên 90 ngày")))))))</f>
        <v/>
      </c>
      <c r="K275" s="19"/>
    </row>
    <row r="276" customFormat="false" ht="15" hidden="false" customHeight="false" outlineLevel="0" collapsed="false">
      <c r="A276" s="37"/>
      <c r="B276" s="19"/>
      <c r="C276" s="20"/>
      <c r="D276" s="38"/>
      <c r="E276" s="39" t="str">
        <f aca="false">IF(OR(C276="",D276=""),"",C276+D276)</f>
        <v/>
      </c>
      <c r="F276" s="31"/>
      <c r="G276" s="31"/>
      <c r="H276" s="33" t="str">
        <f aca="false">IF(F276="","",F276-N(G276))</f>
        <v/>
      </c>
      <c r="I276" s="22" t="str">
        <f aca="false">IF(OR(H276="",E276=""),"",IF(H276&lt;=0,0,MAX(0,$C$4-E276)))</f>
        <v/>
      </c>
      <c r="J276" s="40" t="str">
        <f aca="false">IF(H276="","",IF(H276&lt;=0,"Đã thu đủ",IF(E276="","",IF($C$4&lt;=E276,"Chưa đến hạn",IF(I276&lt;=30,"Quá hạn 1–30 ngày",IF(I276&lt;=60,"Quá hạn 31–60 ngày",IF(I276&lt;=90,"Quá hạn 61–90 ngày","Quá hạn trên 90 ngày")))))))</f>
        <v/>
      </c>
      <c r="K276" s="19"/>
    </row>
    <row r="277" customFormat="false" ht="15" hidden="false" customHeight="false" outlineLevel="0" collapsed="false">
      <c r="A277" s="37"/>
      <c r="B277" s="19"/>
      <c r="C277" s="20"/>
      <c r="D277" s="38"/>
      <c r="E277" s="39" t="str">
        <f aca="false">IF(OR(C277="",D277=""),"",C277+D277)</f>
        <v/>
      </c>
      <c r="F277" s="31"/>
      <c r="G277" s="31"/>
      <c r="H277" s="33" t="str">
        <f aca="false">IF(F277="","",F277-N(G277))</f>
        <v/>
      </c>
      <c r="I277" s="22" t="str">
        <f aca="false">IF(OR(H277="",E277=""),"",IF(H277&lt;=0,0,MAX(0,$C$4-E277)))</f>
        <v/>
      </c>
      <c r="J277" s="40" t="str">
        <f aca="false">IF(H277="","",IF(H277&lt;=0,"Đã thu đủ",IF(E277="","",IF($C$4&lt;=E277,"Chưa đến hạn",IF(I277&lt;=30,"Quá hạn 1–30 ngày",IF(I277&lt;=60,"Quá hạn 31–60 ngày",IF(I277&lt;=90,"Quá hạn 61–90 ngày","Quá hạn trên 90 ngày")))))))</f>
        <v/>
      </c>
      <c r="K277" s="19"/>
    </row>
    <row r="278" customFormat="false" ht="15" hidden="false" customHeight="false" outlineLevel="0" collapsed="false">
      <c r="A278" s="37"/>
      <c r="B278" s="19"/>
      <c r="C278" s="20"/>
      <c r="D278" s="38"/>
      <c r="E278" s="39" t="str">
        <f aca="false">IF(OR(C278="",D278=""),"",C278+D278)</f>
        <v/>
      </c>
      <c r="F278" s="31"/>
      <c r="G278" s="31"/>
      <c r="H278" s="33" t="str">
        <f aca="false">IF(F278="","",F278-N(G278))</f>
        <v/>
      </c>
      <c r="I278" s="22" t="str">
        <f aca="false">IF(OR(H278="",E278=""),"",IF(H278&lt;=0,0,MAX(0,$C$4-E278)))</f>
        <v/>
      </c>
      <c r="J278" s="40" t="str">
        <f aca="false">IF(H278="","",IF(H278&lt;=0,"Đã thu đủ",IF(E278="","",IF($C$4&lt;=E278,"Chưa đến hạn",IF(I278&lt;=30,"Quá hạn 1–30 ngày",IF(I278&lt;=60,"Quá hạn 31–60 ngày",IF(I278&lt;=90,"Quá hạn 61–90 ngày","Quá hạn trên 90 ngày")))))))</f>
        <v/>
      </c>
      <c r="K278" s="19"/>
    </row>
    <row r="279" customFormat="false" ht="15" hidden="false" customHeight="false" outlineLevel="0" collapsed="false">
      <c r="A279" s="37"/>
      <c r="B279" s="19"/>
      <c r="C279" s="20"/>
      <c r="D279" s="38"/>
      <c r="E279" s="39" t="str">
        <f aca="false">IF(OR(C279="",D279=""),"",C279+D279)</f>
        <v/>
      </c>
      <c r="F279" s="31"/>
      <c r="G279" s="31"/>
      <c r="H279" s="33" t="str">
        <f aca="false">IF(F279="","",F279-N(G279))</f>
        <v/>
      </c>
      <c r="I279" s="22" t="str">
        <f aca="false">IF(OR(H279="",E279=""),"",IF(H279&lt;=0,0,MAX(0,$C$4-E279)))</f>
        <v/>
      </c>
      <c r="J279" s="40" t="str">
        <f aca="false">IF(H279="","",IF(H279&lt;=0,"Đã thu đủ",IF(E279="","",IF($C$4&lt;=E279,"Chưa đến hạn",IF(I279&lt;=30,"Quá hạn 1–30 ngày",IF(I279&lt;=60,"Quá hạn 31–60 ngày",IF(I279&lt;=90,"Quá hạn 61–90 ngày","Quá hạn trên 90 ngày")))))))</f>
        <v/>
      </c>
      <c r="K279" s="19"/>
    </row>
    <row r="280" customFormat="false" ht="15" hidden="false" customHeight="false" outlineLevel="0" collapsed="false">
      <c r="A280" s="37"/>
      <c r="B280" s="19"/>
      <c r="C280" s="20"/>
      <c r="D280" s="38"/>
      <c r="E280" s="39" t="str">
        <f aca="false">IF(OR(C280="",D280=""),"",C280+D280)</f>
        <v/>
      </c>
      <c r="F280" s="31"/>
      <c r="G280" s="31"/>
      <c r="H280" s="33" t="str">
        <f aca="false">IF(F280="","",F280-N(G280))</f>
        <v/>
      </c>
      <c r="I280" s="22" t="str">
        <f aca="false">IF(OR(H280="",E280=""),"",IF(H280&lt;=0,0,MAX(0,$C$4-E280)))</f>
        <v/>
      </c>
      <c r="J280" s="40" t="str">
        <f aca="false">IF(H280="","",IF(H280&lt;=0,"Đã thu đủ",IF(E280="","",IF($C$4&lt;=E280,"Chưa đến hạn",IF(I280&lt;=30,"Quá hạn 1–30 ngày",IF(I280&lt;=60,"Quá hạn 31–60 ngày",IF(I280&lt;=90,"Quá hạn 61–90 ngày","Quá hạn trên 90 ngày")))))))</f>
        <v/>
      </c>
      <c r="K280" s="19"/>
    </row>
    <row r="281" customFormat="false" ht="15" hidden="false" customHeight="false" outlineLevel="0" collapsed="false">
      <c r="A281" s="37"/>
      <c r="B281" s="19"/>
      <c r="C281" s="20"/>
      <c r="D281" s="38"/>
      <c r="E281" s="39" t="str">
        <f aca="false">IF(OR(C281="",D281=""),"",C281+D281)</f>
        <v/>
      </c>
      <c r="F281" s="31"/>
      <c r="G281" s="31"/>
      <c r="H281" s="33" t="str">
        <f aca="false">IF(F281="","",F281-N(G281))</f>
        <v/>
      </c>
      <c r="I281" s="22" t="str">
        <f aca="false">IF(OR(H281="",E281=""),"",IF(H281&lt;=0,0,MAX(0,$C$4-E281)))</f>
        <v/>
      </c>
      <c r="J281" s="40" t="str">
        <f aca="false">IF(H281="","",IF(H281&lt;=0,"Đã thu đủ",IF(E281="","",IF($C$4&lt;=E281,"Chưa đến hạn",IF(I281&lt;=30,"Quá hạn 1–30 ngày",IF(I281&lt;=60,"Quá hạn 31–60 ngày",IF(I281&lt;=90,"Quá hạn 61–90 ngày","Quá hạn trên 90 ngày")))))))</f>
        <v/>
      </c>
      <c r="K281" s="19"/>
    </row>
    <row r="282" customFormat="false" ht="15" hidden="false" customHeight="false" outlineLevel="0" collapsed="false">
      <c r="A282" s="37"/>
      <c r="B282" s="19"/>
      <c r="C282" s="20"/>
      <c r="D282" s="38"/>
      <c r="E282" s="39" t="str">
        <f aca="false">IF(OR(C282="",D282=""),"",C282+D282)</f>
        <v/>
      </c>
      <c r="F282" s="31"/>
      <c r="G282" s="31"/>
      <c r="H282" s="33" t="str">
        <f aca="false">IF(F282="","",F282-N(G282))</f>
        <v/>
      </c>
      <c r="I282" s="22" t="str">
        <f aca="false">IF(OR(H282="",E282=""),"",IF(H282&lt;=0,0,MAX(0,$C$4-E282)))</f>
        <v/>
      </c>
      <c r="J282" s="40" t="str">
        <f aca="false">IF(H282="","",IF(H282&lt;=0,"Đã thu đủ",IF(E282="","",IF($C$4&lt;=E282,"Chưa đến hạn",IF(I282&lt;=30,"Quá hạn 1–30 ngày",IF(I282&lt;=60,"Quá hạn 31–60 ngày",IF(I282&lt;=90,"Quá hạn 61–90 ngày","Quá hạn trên 90 ngày")))))))</f>
        <v/>
      </c>
      <c r="K282" s="19"/>
    </row>
    <row r="283" customFormat="false" ht="15" hidden="false" customHeight="false" outlineLevel="0" collapsed="false">
      <c r="A283" s="37"/>
      <c r="B283" s="19"/>
      <c r="C283" s="20"/>
      <c r="D283" s="38"/>
      <c r="E283" s="39" t="str">
        <f aca="false">IF(OR(C283="",D283=""),"",C283+D283)</f>
        <v/>
      </c>
      <c r="F283" s="31"/>
      <c r="G283" s="31"/>
      <c r="H283" s="33" t="str">
        <f aca="false">IF(F283="","",F283-N(G283))</f>
        <v/>
      </c>
      <c r="I283" s="22" t="str">
        <f aca="false">IF(OR(H283="",E283=""),"",IF(H283&lt;=0,0,MAX(0,$C$4-E283)))</f>
        <v/>
      </c>
      <c r="J283" s="40" t="str">
        <f aca="false">IF(H283="","",IF(H283&lt;=0,"Đã thu đủ",IF(E283="","",IF($C$4&lt;=E283,"Chưa đến hạn",IF(I283&lt;=30,"Quá hạn 1–30 ngày",IF(I283&lt;=60,"Quá hạn 31–60 ngày",IF(I283&lt;=90,"Quá hạn 61–90 ngày","Quá hạn trên 90 ngày")))))))</f>
        <v/>
      </c>
      <c r="K283" s="19"/>
    </row>
    <row r="284" customFormat="false" ht="15" hidden="false" customHeight="false" outlineLevel="0" collapsed="false">
      <c r="A284" s="37"/>
      <c r="B284" s="19"/>
      <c r="C284" s="20"/>
      <c r="D284" s="38"/>
      <c r="E284" s="39" t="str">
        <f aca="false">IF(OR(C284="",D284=""),"",C284+D284)</f>
        <v/>
      </c>
      <c r="F284" s="31"/>
      <c r="G284" s="31"/>
      <c r="H284" s="33" t="str">
        <f aca="false">IF(F284="","",F284-N(G284))</f>
        <v/>
      </c>
      <c r="I284" s="22" t="str">
        <f aca="false">IF(OR(H284="",E284=""),"",IF(H284&lt;=0,0,MAX(0,$C$4-E284)))</f>
        <v/>
      </c>
      <c r="J284" s="40" t="str">
        <f aca="false">IF(H284="","",IF(H284&lt;=0,"Đã thu đủ",IF(E284="","",IF($C$4&lt;=E284,"Chưa đến hạn",IF(I284&lt;=30,"Quá hạn 1–30 ngày",IF(I284&lt;=60,"Quá hạn 31–60 ngày",IF(I284&lt;=90,"Quá hạn 61–90 ngày","Quá hạn trên 90 ngày")))))))</f>
        <v/>
      </c>
      <c r="K284" s="19"/>
    </row>
    <row r="285" customFormat="false" ht="15" hidden="false" customHeight="false" outlineLevel="0" collapsed="false">
      <c r="A285" s="37"/>
      <c r="B285" s="19"/>
      <c r="C285" s="20"/>
      <c r="D285" s="38"/>
      <c r="E285" s="39" t="str">
        <f aca="false">IF(OR(C285="",D285=""),"",C285+D285)</f>
        <v/>
      </c>
      <c r="F285" s="31"/>
      <c r="G285" s="31"/>
      <c r="H285" s="33" t="str">
        <f aca="false">IF(F285="","",F285-N(G285))</f>
        <v/>
      </c>
      <c r="I285" s="22" t="str">
        <f aca="false">IF(OR(H285="",E285=""),"",IF(H285&lt;=0,0,MAX(0,$C$4-E285)))</f>
        <v/>
      </c>
      <c r="J285" s="40" t="str">
        <f aca="false">IF(H285="","",IF(H285&lt;=0,"Đã thu đủ",IF(E285="","",IF($C$4&lt;=E285,"Chưa đến hạn",IF(I285&lt;=30,"Quá hạn 1–30 ngày",IF(I285&lt;=60,"Quá hạn 31–60 ngày",IF(I285&lt;=90,"Quá hạn 61–90 ngày","Quá hạn trên 90 ngày")))))))</f>
        <v/>
      </c>
      <c r="K285" s="19"/>
    </row>
    <row r="286" customFormat="false" ht="15" hidden="false" customHeight="false" outlineLevel="0" collapsed="false">
      <c r="A286" s="37"/>
      <c r="B286" s="19"/>
      <c r="C286" s="20"/>
      <c r="D286" s="38"/>
      <c r="E286" s="39" t="str">
        <f aca="false">IF(OR(C286="",D286=""),"",C286+D286)</f>
        <v/>
      </c>
      <c r="F286" s="31"/>
      <c r="G286" s="31"/>
      <c r="H286" s="33" t="str">
        <f aca="false">IF(F286="","",F286-N(G286))</f>
        <v/>
      </c>
      <c r="I286" s="22" t="str">
        <f aca="false">IF(OR(H286="",E286=""),"",IF(H286&lt;=0,0,MAX(0,$C$4-E286)))</f>
        <v/>
      </c>
      <c r="J286" s="40" t="str">
        <f aca="false">IF(H286="","",IF(H286&lt;=0,"Đã thu đủ",IF(E286="","",IF($C$4&lt;=E286,"Chưa đến hạn",IF(I286&lt;=30,"Quá hạn 1–30 ngày",IF(I286&lt;=60,"Quá hạn 31–60 ngày",IF(I286&lt;=90,"Quá hạn 61–90 ngày","Quá hạn trên 90 ngày")))))))</f>
        <v/>
      </c>
      <c r="K286" s="19"/>
    </row>
    <row r="287" customFormat="false" ht="15" hidden="false" customHeight="false" outlineLevel="0" collapsed="false">
      <c r="A287" s="37"/>
      <c r="B287" s="19"/>
      <c r="C287" s="20"/>
      <c r="D287" s="38"/>
      <c r="E287" s="39" t="str">
        <f aca="false">IF(OR(C287="",D287=""),"",C287+D287)</f>
        <v/>
      </c>
      <c r="F287" s="31"/>
      <c r="G287" s="31"/>
      <c r="H287" s="33" t="str">
        <f aca="false">IF(F287="","",F287-N(G287))</f>
        <v/>
      </c>
      <c r="I287" s="22" t="str">
        <f aca="false">IF(OR(H287="",E287=""),"",IF(H287&lt;=0,0,MAX(0,$C$4-E287)))</f>
        <v/>
      </c>
      <c r="J287" s="40" t="str">
        <f aca="false">IF(H287="","",IF(H287&lt;=0,"Đã thu đủ",IF(E287="","",IF($C$4&lt;=E287,"Chưa đến hạn",IF(I287&lt;=30,"Quá hạn 1–30 ngày",IF(I287&lt;=60,"Quá hạn 31–60 ngày",IF(I287&lt;=90,"Quá hạn 61–90 ngày","Quá hạn trên 90 ngày")))))))</f>
        <v/>
      </c>
      <c r="K287" s="19"/>
    </row>
    <row r="288" customFormat="false" ht="15" hidden="false" customHeight="false" outlineLevel="0" collapsed="false">
      <c r="A288" s="37"/>
      <c r="B288" s="19"/>
      <c r="C288" s="20"/>
      <c r="D288" s="38"/>
      <c r="E288" s="39" t="str">
        <f aca="false">IF(OR(C288="",D288=""),"",C288+D288)</f>
        <v/>
      </c>
      <c r="F288" s="31"/>
      <c r="G288" s="31"/>
      <c r="H288" s="33" t="str">
        <f aca="false">IF(F288="","",F288-N(G288))</f>
        <v/>
      </c>
      <c r="I288" s="22" t="str">
        <f aca="false">IF(OR(H288="",E288=""),"",IF(H288&lt;=0,0,MAX(0,$C$4-E288)))</f>
        <v/>
      </c>
      <c r="J288" s="40" t="str">
        <f aca="false">IF(H288="","",IF(H288&lt;=0,"Đã thu đủ",IF(E288="","",IF($C$4&lt;=E288,"Chưa đến hạn",IF(I288&lt;=30,"Quá hạn 1–30 ngày",IF(I288&lt;=60,"Quá hạn 31–60 ngày",IF(I288&lt;=90,"Quá hạn 61–90 ngày","Quá hạn trên 90 ngày")))))))</f>
        <v/>
      </c>
      <c r="K288" s="19"/>
    </row>
    <row r="289" customFormat="false" ht="15" hidden="false" customHeight="false" outlineLevel="0" collapsed="false">
      <c r="A289" s="37"/>
      <c r="B289" s="19"/>
      <c r="C289" s="20"/>
      <c r="D289" s="38"/>
      <c r="E289" s="39" t="str">
        <f aca="false">IF(OR(C289="",D289=""),"",C289+D289)</f>
        <v/>
      </c>
      <c r="F289" s="31"/>
      <c r="G289" s="31"/>
      <c r="H289" s="33" t="str">
        <f aca="false">IF(F289="","",F289-N(G289))</f>
        <v/>
      </c>
      <c r="I289" s="22" t="str">
        <f aca="false">IF(OR(H289="",E289=""),"",IF(H289&lt;=0,0,MAX(0,$C$4-E289)))</f>
        <v/>
      </c>
      <c r="J289" s="40" t="str">
        <f aca="false">IF(H289="","",IF(H289&lt;=0,"Đã thu đủ",IF(E289="","",IF($C$4&lt;=E289,"Chưa đến hạn",IF(I289&lt;=30,"Quá hạn 1–30 ngày",IF(I289&lt;=60,"Quá hạn 31–60 ngày",IF(I289&lt;=90,"Quá hạn 61–90 ngày","Quá hạn trên 90 ngày")))))))</f>
        <v/>
      </c>
      <c r="K289" s="19"/>
    </row>
    <row r="290" customFormat="false" ht="15" hidden="false" customHeight="false" outlineLevel="0" collapsed="false">
      <c r="A290" s="37"/>
      <c r="B290" s="19"/>
      <c r="C290" s="20"/>
      <c r="D290" s="38"/>
      <c r="E290" s="39" t="str">
        <f aca="false">IF(OR(C290="",D290=""),"",C290+D290)</f>
        <v/>
      </c>
      <c r="F290" s="31"/>
      <c r="G290" s="31"/>
      <c r="H290" s="33" t="str">
        <f aca="false">IF(F290="","",F290-N(G290))</f>
        <v/>
      </c>
      <c r="I290" s="22" t="str">
        <f aca="false">IF(OR(H290="",E290=""),"",IF(H290&lt;=0,0,MAX(0,$C$4-E290)))</f>
        <v/>
      </c>
      <c r="J290" s="40" t="str">
        <f aca="false">IF(H290="","",IF(H290&lt;=0,"Đã thu đủ",IF(E290="","",IF($C$4&lt;=E290,"Chưa đến hạn",IF(I290&lt;=30,"Quá hạn 1–30 ngày",IF(I290&lt;=60,"Quá hạn 31–60 ngày",IF(I290&lt;=90,"Quá hạn 61–90 ngày","Quá hạn trên 90 ngày")))))))</f>
        <v/>
      </c>
      <c r="K290" s="19"/>
    </row>
    <row r="291" customFormat="false" ht="15" hidden="false" customHeight="false" outlineLevel="0" collapsed="false">
      <c r="A291" s="37"/>
      <c r="B291" s="19"/>
      <c r="C291" s="20"/>
      <c r="D291" s="38"/>
      <c r="E291" s="39" t="str">
        <f aca="false">IF(OR(C291="",D291=""),"",C291+D291)</f>
        <v/>
      </c>
      <c r="F291" s="31"/>
      <c r="G291" s="31"/>
      <c r="H291" s="33" t="str">
        <f aca="false">IF(F291="","",F291-N(G291))</f>
        <v/>
      </c>
      <c r="I291" s="22" t="str">
        <f aca="false">IF(OR(H291="",E291=""),"",IF(H291&lt;=0,0,MAX(0,$C$4-E291)))</f>
        <v/>
      </c>
      <c r="J291" s="40" t="str">
        <f aca="false">IF(H291="","",IF(H291&lt;=0,"Đã thu đủ",IF(E291="","",IF($C$4&lt;=E291,"Chưa đến hạn",IF(I291&lt;=30,"Quá hạn 1–30 ngày",IF(I291&lt;=60,"Quá hạn 31–60 ngày",IF(I291&lt;=90,"Quá hạn 61–90 ngày","Quá hạn trên 90 ngày")))))))</f>
        <v/>
      </c>
      <c r="K291" s="19"/>
    </row>
    <row r="292" customFormat="false" ht="15" hidden="false" customHeight="false" outlineLevel="0" collapsed="false">
      <c r="A292" s="37"/>
      <c r="B292" s="19"/>
      <c r="C292" s="20"/>
      <c r="D292" s="38"/>
      <c r="E292" s="39" t="str">
        <f aca="false">IF(OR(C292="",D292=""),"",C292+D292)</f>
        <v/>
      </c>
      <c r="F292" s="31"/>
      <c r="G292" s="31"/>
      <c r="H292" s="33" t="str">
        <f aca="false">IF(F292="","",F292-N(G292))</f>
        <v/>
      </c>
      <c r="I292" s="22" t="str">
        <f aca="false">IF(OR(H292="",E292=""),"",IF(H292&lt;=0,0,MAX(0,$C$4-E292)))</f>
        <v/>
      </c>
      <c r="J292" s="40" t="str">
        <f aca="false">IF(H292="","",IF(H292&lt;=0,"Đã thu đủ",IF(E292="","",IF($C$4&lt;=E292,"Chưa đến hạn",IF(I292&lt;=30,"Quá hạn 1–30 ngày",IF(I292&lt;=60,"Quá hạn 31–60 ngày",IF(I292&lt;=90,"Quá hạn 61–90 ngày","Quá hạn trên 90 ngày")))))))</f>
        <v/>
      </c>
      <c r="K292" s="19"/>
    </row>
    <row r="293" customFormat="false" ht="15" hidden="false" customHeight="false" outlineLevel="0" collapsed="false">
      <c r="A293" s="37"/>
      <c r="B293" s="19"/>
      <c r="C293" s="20"/>
      <c r="D293" s="38"/>
      <c r="E293" s="39" t="str">
        <f aca="false">IF(OR(C293="",D293=""),"",C293+D293)</f>
        <v/>
      </c>
      <c r="F293" s="31"/>
      <c r="G293" s="31"/>
      <c r="H293" s="33" t="str">
        <f aca="false">IF(F293="","",F293-N(G293))</f>
        <v/>
      </c>
      <c r="I293" s="22" t="str">
        <f aca="false">IF(OR(H293="",E293=""),"",IF(H293&lt;=0,0,MAX(0,$C$4-E293)))</f>
        <v/>
      </c>
      <c r="J293" s="40" t="str">
        <f aca="false">IF(H293="","",IF(H293&lt;=0,"Đã thu đủ",IF(E293="","",IF($C$4&lt;=E293,"Chưa đến hạn",IF(I293&lt;=30,"Quá hạn 1–30 ngày",IF(I293&lt;=60,"Quá hạn 31–60 ngày",IF(I293&lt;=90,"Quá hạn 61–90 ngày","Quá hạn trên 90 ngày")))))))</f>
        <v/>
      </c>
      <c r="K293" s="19"/>
    </row>
    <row r="294" customFormat="false" ht="15" hidden="false" customHeight="false" outlineLevel="0" collapsed="false">
      <c r="A294" s="37"/>
      <c r="B294" s="19"/>
      <c r="C294" s="20"/>
      <c r="D294" s="38"/>
      <c r="E294" s="39" t="str">
        <f aca="false">IF(OR(C294="",D294=""),"",C294+D294)</f>
        <v/>
      </c>
      <c r="F294" s="31"/>
      <c r="G294" s="31"/>
      <c r="H294" s="33" t="str">
        <f aca="false">IF(F294="","",F294-N(G294))</f>
        <v/>
      </c>
      <c r="I294" s="22" t="str">
        <f aca="false">IF(OR(H294="",E294=""),"",IF(H294&lt;=0,0,MAX(0,$C$4-E294)))</f>
        <v/>
      </c>
      <c r="J294" s="40" t="str">
        <f aca="false">IF(H294="","",IF(H294&lt;=0,"Đã thu đủ",IF(E294="","",IF($C$4&lt;=E294,"Chưa đến hạn",IF(I294&lt;=30,"Quá hạn 1–30 ngày",IF(I294&lt;=60,"Quá hạn 31–60 ngày",IF(I294&lt;=90,"Quá hạn 61–90 ngày","Quá hạn trên 90 ngày")))))))</f>
        <v/>
      </c>
      <c r="K294" s="19"/>
    </row>
    <row r="295" customFormat="false" ht="15" hidden="false" customHeight="false" outlineLevel="0" collapsed="false">
      <c r="A295" s="37"/>
      <c r="B295" s="19"/>
      <c r="C295" s="20"/>
      <c r="D295" s="38"/>
      <c r="E295" s="39" t="str">
        <f aca="false">IF(OR(C295="",D295=""),"",C295+D295)</f>
        <v/>
      </c>
      <c r="F295" s="31"/>
      <c r="G295" s="31"/>
      <c r="H295" s="33" t="str">
        <f aca="false">IF(F295="","",F295-N(G295))</f>
        <v/>
      </c>
      <c r="I295" s="22" t="str">
        <f aca="false">IF(OR(H295="",E295=""),"",IF(H295&lt;=0,0,MAX(0,$C$4-E295)))</f>
        <v/>
      </c>
      <c r="J295" s="40" t="str">
        <f aca="false">IF(H295="","",IF(H295&lt;=0,"Đã thu đủ",IF(E295="","",IF($C$4&lt;=E295,"Chưa đến hạn",IF(I295&lt;=30,"Quá hạn 1–30 ngày",IF(I295&lt;=60,"Quá hạn 31–60 ngày",IF(I295&lt;=90,"Quá hạn 61–90 ngày","Quá hạn trên 90 ngày")))))))</f>
        <v/>
      </c>
      <c r="K295" s="19"/>
    </row>
    <row r="296" customFormat="false" ht="15" hidden="false" customHeight="false" outlineLevel="0" collapsed="false">
      <c r="A296" s="37"/>
      <c r="B296" s="19"/>
      <c r="C296" s="20"/>
      <c r="D296" s="38"/>
      <c r="E296" s="39" t="str">
        <f aca="false">IF(OR(C296="",D296=""),"",C296+D296)</f>
        <v/>
      </c>
      <c r="F296" s="31"/>
      <c r="G296" s="31"/>
      <c r="H296" s="33" t="str">
        <f aca="false">IF(F296="","",F296-N(G296))</f>
        <v/>
      </c>
      <c r="I296" s="22" t="str">
        <f aca="false">IF(OR(H296="",E296=""),"",IF(H296&lt;=0,0,MAX(0,$C$4-E296)))</f>
        <v/>
      </c>
      <c r="J296" s="40" t="str">
        <f aca="false">IF(H296="","",IF(H296&lt;=0,"Đã thu đủ",IF(E296="","",IF($C$4&lt;=E296,"Chưa đến hạn",IF(I296&lt;=30,"Quá hạn 1–30 ngày",IF(I296&lt;=60,"Quá hạn 31–60 ngày",IF(I296&lt;=90,"Quá hạn 61–90 ngày","Quá hạn trên 90 ngày")))))))</f>
        <v/>
      </c>
      <c r="K296" s="19"/>
    </row>
    <row r="297" customFormat="false" ht="15" hidden="false" customHeight="false" outlineLevel="0" collapsed="false">
      <c r="A297" s="37"/>
      <c r="B297" s="19"/>
      <c r="C297" s="20"/>
      <c r="D297" s="38"/>
      <c r="E297" s="39" t="str">
        <f aca="false">IF(OR(C297="",D297=""),"",C297+D297)</f>
        <v/>
      </c>
      <c r="F297" s="31"/>
      <c r="G297" s="31"/>
      <c r="H297" s="33" t="str">
        <f aca="false">IF(F297="","",F297-N(G297))</f>
        <v/>
      </c>
      <c r="I297" s="22" t="str">
        <f aca="false">IF(OR(H297="",E297=""),"",IF(H297&lt;=0,0,MAX(0,$C$4-E297)))</f>
        <v/>
      </c>
      <c r="J297" s="40" t="str">
        <f aca="false">IF(H297="","",IF(H297&lt;=0,"Đã thu đủ",IF(E297="","",IF($C$4&lt;=E297,"Chưa đến hạn",IF(I297&lt;=30,"Quá hạn 1–30 ngày",IF(I297&lt;=60,"Quá hạn 31–60 ngày",IF(I297&lt;=90,"Quá hạn 61–90 ngày","Quá hạn trên 90 ngày")))))))</f>
        <v/>
      </c>
      <c r="K297" s="19"/>
    </row>
    <row r="298" customFormat="false" ht="15" hidden="false" customHeight="false" outlineLevel="0" collapsed="false">
      <c r="A298" s="37"/>
      <c r="B298" s="19"/>
      <c r="C298" s="20"/>
      <c r="D298" s="38"/>
      <c r="E298" s="39" t="str">
        <f aca="false">IF(OR(C298="",D298=""),"",C298+D298)</f>
        <v/>
      </c>
      <c r="F298" s="31"/>
      <c r="G298" s="31"/>
      <c r="H298" s="33" t="str">
        <f aca="false">IF(F298="","",F298-N(G298))</f>
        <v/>
      </c>
      <c r="I298" s="22" t="str">
        <f aca="false">IF(OR(H298="",E298=""),"",IF(H298&lt;=0,0,MAX(0,$C$4-E298)))</f>
        <v/>
      </c>
      <c r="J298" s="40" t="str">
        <f aca="false">IF(H298="","",IF(H298&lt;=0,"Đã thu đủ",IF(E298="","",IF($C$4&lt;=E298,"Chưa đến hạn",IF(I298&lt;=30,"Quá hạn 1–30 ngày",IF(I298&lt;=60,"Quá hạn 31–60 ngày",IF(I298&lt;=90,"Quá hạn 61–90 ngày","Quá hạn trên 90 ngày")))))))</f>
        <v/>
      </c>
      <c r="K298" s="19"/>
    </row>
    <row r="299" customFormat="false" ht="15" hidden="false" customHeight="false" outlineLevel="0" collapsed="false">
      <c r="A299" s="37"/>
      <c r="B299" s="19"/>
      <c r="C299" s="20"/>
      <c r="D299" s="38"/>
      <c r="E299" s="39" t="str">
        <f aca="false">IF(OR(C299="",D299=""),"",C299+D299)</f>
        <v/>
      </c>
      <c r="F299" s="31"/>
      <c r="G299" s="31"/>
      <c r="H299" s="33" t="str">
        <f aca="false">IF(F299="","",F299-N(G299))</f>
        <v/>
      </c>
      <c r="I299" s="22" t="str">
        <f aca="false">IF(OR(H299="",E299=""),"",IF(H299&lt;=0,0,MAX(0,$C$4-E299)))</f>
        <v/>
      </c>
      <c r="J299" s="40" t="str">
        <f aca="false">IF(H299="","",IF(H299&lt;=0,"Đã thu đủ",IF(E299="","",IF($C$4&lt;=E299,"Chưa đến hạn",IF(I299&lt;=30,"Quá hạn 1–30 ngày",IF(I299&lt;=60,"Quá hạn 31–60 ngày",IF(I299&lt;=90,"Quá hạn 61–90 ngày","Quá hạn trên 90 ngày")))))))</f>
        <v/>
      </c>
      <c r="K299" s="19"/>
    </row>
    <row r="300" customFormat="false" ht="15" hidden="false" customHeight="false" outlineLevel="0" collapsed="false">
      <c r="A300" s="37"/>
      <c r="B300" s="19"/>
      <c r="C300" s="20"/>
      <c r="D300" s="38"/>
      <c r="E300" s="39" t="str">
        <f aca="false">IF(OR(C300="",D300=""),"",C300+D300)</f>
        <v/>
      </c>
      <c r="F300" s="31"/>
      <c r="G300" s="31"/>
      <c r="H300" s="33" t="str">
        <f aca="false">IF(F300="","",F300-N(G300))</f>
        <v/>
      </c>
      <c r="I300" s="22" t="str">
        <f aca="false">IF(OR(H300="",E300=""),"",IF(H300&lt;=0,0,MAX(0,$C$4-E300)))</f>
        <v/>
      </c>
      <c r="J300" s="40" t="str">
        <f aca="false">IF(H300="","",IF(H300&lt;=0,"Đã thu đủ",IF(E300="","",IF($C$4&lt;=E300,"Chưa đến hạn",IF(I300&lt;=30,"Quá hạn 1–30 ngày",IF(I300&lt;=60,"Quá hạn 31–60 ngày",IF(I300&lt;=90,"Quá hạn 61–90 ngày","Quá hạn trên 90 ngày")))))))</f>
        <v/>
      </c>
      <c r="K300" s="19"/>
    </row>
    <row r="301" customFormat="false" ht="15" hidden="false" customHeight="false" outlineLevel="0" collapsed="false">
      <c r="A301" s="37"/>
      <c r="B301" s="19"/>
      <c r="C301" s="20"/>
      <c r="D301" s="38"/>
      <c r="E301" s="39" t="str">
        <f aca="false">IF(OR(C301="",D301=""),"",C301+D301)</f>
        <v/>
      </c>
      <c r="F301" s="31"/>
      <c r="G301" s="31"/>
      <c r="H301" s="33" t="str">
        <f aca="false">IF(F301="","",F301-N(G301))</f>
        <v/>
      </c>
      <c r="I301" s="22" t="str">
        <f aca="false">IF(OR(H301="",E301=""),"",IF(H301&lt;=0,0,MAX(0,$C$4-E301)))</f>
        <v/>
      </c>
      <c r="J301" s="40" t="str">
        <f aca="false">IF(H301="","",IF(H301&lt;=0,"Đã thu đủ",IF(E301="","",IF($C$4&lt;=E301,"Chưa đến hạn",IF(I301&lt;=30,"Quá hạn 1–30 ngày",IF(I301&lt;=60,"Quá hạn 31–60 ngày",IF(I301&lt;=90,"Quá hạn 61–90 ngày","Quá hạn trên 90 ngày")))))))</f>
        <v/>
      </c>
      <c r="K301" s="19"/>
    </row>
    <row r="302" customFormat="false" ht="15" hidden="false" customHeight="false" outlineLevel="0" collapsed="false">
      <c r="A302" s="37"/>
      <c r="B302" s="19"/>
      <c r="C302" s="20"/>
      <c r="D302" s="38"/>
      <c r="E302" s="39" t="str">
        <f aca="false">IF(OR(C302="",D302=""),"",C302+D302)</f>
        <v/>
      </c>
      <c r="F302" s="31"/>
      <c r="G302" s="31"/>
      <c r="H302" s="33" t="str">
        <f aca="false">IF(F302="","",F302-N(G302))</f>
        <v/>
      </c>
      <c r="I302" s="22" t="str">
        <f aca="false">IF(OR(H302="",E302=""),"",IF(H302&lt;=0,0,MAX(0,$C$4-E302)))</f>
        <v/>
      </c>
      <c r="J302" s="40" t="str">
        <f aca="false">IF(H302="","",IF(H302&lt;=0,"Đã thu đủ",IF(E302="","",IF($C$4&lt;=E302,"Chưa đến hạn",IF(I302&lt;=30,"Quá hạn 1–30 ngày",IF(I302&lt;=60,"Quá hạn 31–60 ngày",IF(I302&lt;=90,"Quá hạn 61–90 ngày","Quá hạn trên 90 ngày")))))))</f>
        <v/>
      </c>
      <c r="K302" s="19"/>
    </row>
    <row r="303" customFormat="false" ht="15" hidden="false" customHeight="false" outlineLevel="0" collapsed="false">
      <c r="A303" s="37"/>
      <c r="B303" s="19"/>
      <c r="C303" s="20"/>
      <c r="D303" s="38"/>
      <c r="E303" s="39" t="str">
        <f aca="false">IF(OR(C303="",D303=""),"",C303+D303)</f>
        <v/>
      </c>
      <c r="F303" s="31"/>
      <c r="G303" s="31"/>
      <c r="H303" s="33" t="str">
        <f aca="false">IF(F303="","",F303-N(G303))</f>
        <v/>
      </c>
      <c r="I303" s="22" t="str">
        <f aca="false">IF(OR(H303="",E303=""),"",IF(H303&lt;=0,0,MAX(0,$C$4-E303)))</f>
        <v/>
      </c>
      <c r="J303" s="40" t="str">
        <f aca="false">IF(H303="","",IF(H303&lt;=0,"Đã thu đủ",IF(E303="","",IF($C$4&lt;=E303,"Chưa đến hạn",IF(I303&lt;=30,"Quá hạn 1–30 ngày",IF(I303&lt;=60,"Quá hạn 31–60 ngày",IF(I303&lt;=90,"Quá hạn 61–90 ngày","Quá hạn trên 90 ngày")))))))</f>
        <v/>
      </c>
      <c r="K303" s="19"/>
    </row>
    <row r="304" customFormat="false" ht="15" hidden="false" customHeight="false" outlineLevel="0" collapsed="false">
      <c r="A304" s="37"/>
      <c r="B304" s="19"/>
      <c r="C304" s="20"/>
      <c r="D304" s="38"/>
      <c r="E304" s="39" t="str">
        <f aca="false">IF(OR(C304="",D304=""),"",C304+D304)</f>
        <v/>
      </c>
      <c r="F304" s="31"/>
      <c r="G304" s="31"/>
      <c r="H304" s="33" t="str">
        <f aca="false">IF(F304="","",F304-N(G304))</f>
        <v/>
      </c>
      <c r="I304" s="22" t="str">
        <f aca="false">IF(OR(H304="",E304=""),"",IF(H304&lt;=0,0,MAX(0,$C$4-E304)))</f>
        <v/>
      </c>
      <c r="J304" s="40" t="str">
        <f aca="false">IF(H304="","",IF(H304&lt;=0,"Đã thu đủ",IF(E304="","",IF($C$4&lt;=E304,"Chưa đến hạn",IF(I304&lt;=30,"Quá hạn 1–30 ngày",IF(I304&lt;=60,"Quá hạn 31–60 ngày",IF(I304&lt;=90,"Quá hạn 61–90 ngày","Quá hạn trên 90 ngày")))))))</f>
        <v/>
      </c>
      <c r="K304" s="19"/>
    </row>
    <row r="305" customFormat="false" ht="15" hidden="false" customHeight="false" outlineLevel="0" collapsed="false">
      <c r="A305" s="37"/>
      <c r="B305" s="19"/>
      <c r="C305" s="20"/>
      <c r="D305" s="38"/>
      <c r="E305" s="39" t="str">
        <f aca="false">IF(OR(C305="",D305=""),"",C305+D305)</f>
        <v/>
      </c>
      <c r="F305" s="31"/>
      <c r="G305" s="31"/>
      <c r="H305" s="33" t="str">
        <f aca="false">IF(F305="","",F305-N(G305))</f>
        <v/>
      </c>
      <c r="I305" s="22" t="str">
        <f aca="false">IF(OR(H305="",E305=""),"",IF(H305&lt;=0,0,MAX(0,$C$4-E305)))</f>
        <v/>
      </c>
      <c r="J305" s="40" t="str">
        <f aca="false">IF(H305="","",IF(H305&lt;=0,"Đã thu đủ",IF(E305="","",IF($C$4&lt;=E305,"Chưa đến hạn",IF(I305&lt;=30,"Quá hạn 1–30 ngày",IF(I305&lt;=60,"Quá hạn 31–60 ngày",IF(I305&lt;=90,"Quá hạn 61–90 ngày","Quá hạn trên 90 ngày")))))))</f>
        <v/>
      </c>
      <c r="K305" s="19"/>
    </row>
    <row r="306" customFormat="false" ht="15" hidden="false" customHeight="false" outlineLevel="0" collapsed="false">
      <c r="A306" s="37"/>
      <c r="B306" s="19"/>
      <c r="C306" s="20"/>
      <c r="D306" s="38"/>
      <c r="E306" s="39" t="str">
        <f aca="false">IF(OR(C306="",D306=""),"",C306+D306)</f>
        <v/>
      </c>
      <c r="F306" s="31"/>
      <c r="G306" s="31"/>
      <c r="H306" s="33" t="str">
        <f aca="false">IF(F306="","",F306-N(G306))</f>
        <v/>
      </c>
      <c r="I306" s="22" t="str">
        <f aca="false">IF(OR(H306="",E306=""),"",IF(H306&lt;=0,0,MAX(0,$C$4-E306)))</f>
        <v/>
      </c>
      <c r="J306" s="40" t="str">
        <f aca="false">IF(H306="","",IF(H306&lt;=0,"Đã thu đủ",IF(E306="","",IF($C$4&lt;=E306,"Chưa đến hạn",IF(I306&lt;=30,"Quá hạn 1–30 ngày",IF(I306&lt;=60,"Quá hạn 31–60 ngày",IF(I306&lt;=90,"Quá hạn 61–90 ngày","Quá hạn trên 90 ngày")))))))</f>
        <v/>
      </c>
      <c r="K306" s="19"/>
    </row>
    <row r="307" customFormat="false" ht="15" hidden="false" customHeight="false" outlineLevel="0" collapsed="false">
      <c r="A307" s="37"/>
      <c r="B307" s="19"/>
      <c r="C307" s="20"/>
      <c r="D307" s="38"/>
      <c r="E307" s="39" t="str">
        <f aca="false">IF(OR(C307="",D307=""),"",C307+D307)</f>
        <v/>
      </c>
      <c r="F307" s="31"/>
      <c r="G307" s="31"/>
      <c r="H307" s="33" t="str">
        <f aca="false">IF(F307="","",F307-N(G307))</f>
        <v/>
      </c>
      <c r="I307" s="22" t="str">
        <f aca="false">IF(OR(H307="",E307=""),"",IF(H307&lt;=0,0,MAX(0,$C$4-E307)))</f>
        <v/>
      </c>
      <c r="J307" s="40" t="str">
        <f aca="false">IF(H307="","",IF(H307&lt;=0,"Đã thu đủ",IF(E307="","",IF($C$4&lt;=E307,"Chưa đến hạn",IF(I307&lt;=30,"Quá hạn 1–30 ngày",IF(I307&lt;=60,"Quá hạn 31–60 ngày",IF(I307&lt;=90,"Quá hạn 61–90 ngày","Quá hạn trên 90 ngày")))))))</f>
        <v/>
      </c>
      <c r="K307" s="19"/>
    </row>
    <row r="308" customFormat="false" ht="15" hidden="false" customHeight="false" outlineLevel="0" collapsed="false">
      <c r="A308" s="37"/>
      <c r="B308" s="19"/>
      <c r="C308" s="20"/>
      <c r="D308" s="38"/>
      <c r="E308" s="39" t="str">
        <f aca="false">IF(OR(C308="",D308=""),"",C308+D308)</f>
        <v/>
      </c>
      <c r="F308" s="31"/>
      <c r="G308" s="31"/>
      <c r="H308" s="33" t="str">
        <f aca="false">IF(F308="","",F308-N(G308))</f>
        <v/>
      </c>
      <c r="I308" s="22" t="str">
        <f aca="false">IF(OR(H308="",E308=""),"",IF(H308&lt;=0,0,MAX(0,$C$4-E308)))</f>
        <v/>
      </c>
      <c r="J308" s="40" t="str">
        <f aca="false">IF(H308="","",IF(H308&lt;=0,"Đã thu đủ",IF(E308="","",IF($C$4&lt;=E308,"Chưa đến hạn",IF(I308&lt;=30,"Quá hạn 1–30 ngày",IF(I308&lt;=60,"Quá hạn 31–60 ngày",IF(I308&lt;=90,"Quá hạn 61–90 ngày","Quá hạn trên 90 ngày")))))))</f>
        <v/>
      </c>
      <c r="K308" s="19"/>
    </row>
    <row r="309" customFormat="false" ht="15" hidden="false" customHeight="false" outlineLevel="0" collapsed="false">
      <c r="A309" s="37"/>
      <c r="B309" s="19"/>
      <c r="C309" s="20"/>
      <c r="D309" s="38"/>
      <c r="E309" s="39" t="str">
        <f aca="false">IF(OR(C309="",D309=""),"",C309+D309)</f>
        <v/>
      </c>
      <c r="F309" s="31"/>
      <c r="G309" s="31"/>
      <c r="H309" s="33" t="str">
        <f aca="false">IF(F309="","",F309-N(G309))</f>
        <v/>
      </c>
      <c r="I309" s="22" t="str">
        <f aca="false">IF(OR(H309="",E309=""),"",IF(H309&lt;=0,0,MAX(0,$C$4-E309)))</f>
        <v/>
      </c>
      <c r="J309" s="40" t="str">
        <f aca="false">IF(H309="","",IF(H309&lt;=0,"Đã thu đủ",IF(E309="","",IF($C$4&lt;=E309,"Chưa đến hạn",IF(I309&lt;=30,"Quá hạn 1–30 ngày",IF(I309&lt;=60,"Quá hạn 31–60 ngày",IF(I309&lt;=90,"Quá hạn 61–90 ngày","Quá hạn trên 90 ngày")))))))</f>
        <v/>
      </c>
      <c r="K309" s="19"/>
    </row>
    <row r="310" customFormat="false" ht="15" hidden="false" customHeight="false" outlineLevel="0" collapsed="false">
      <c r="A310" s="37"/>
      <c r="B310" s="19"/>
      <c r="C310" s="20"/>
      <c r="D310" s="38"/>
      <c r="E310" s="39" t="str">
        <f aca="false">IF(OR(C310="",D310=""),"",C310+D310)</f>
        <v/>
      </c>
      <c r="F310" s="31"/>
      <c r="G310" s="31"/>
      <c r="H310" s="33" t="str">
        <f aca="false">IF(F310="","",F310-N(G310))</f>
        <v/>
      </c>
      <c r="I310" s="22" t="str">
        <f aca="false">IF(OR(H310="",E310=""),"",IF(H310&lt;=0,0,MAX(0,$C$4-E310)))</f>
        <v/>
      </c>
      <c r="J310" s="40" t="str">
        <f aca="false">IF(H310="","",IF(H310&lt;=0,"Đã thu đủ",IF(E310="","",IF($C$4&lt;=E310,"Chưa đến hạn",IF(I310&lt;=30,"Quá hạn 1–30 ngày",IF(I310&lt;=60,"Quá hạn 31–60 ngày",IF(I310&lt;=90,"Quá hạn 61–90 ngày","Quá hạn trên 90 ngày")))))))</f>
        <v/>
      </c>
      <c r="K310" s="19"/>
    </row>
    <row r="311" customFormat="false" ht="15" hidden="false" customHeight="false" outlineLevel="0" collapsed="false">
      <c r="A311" s="37"/>
      <c r="B311" s="19"/>
      <c r="C311" s="20"/>
      <c r="D311" s="38"/>
      <c r="E311" s="39" t="str">
        <f aca="false">IF(OR(C311="",D311=""),"",C311+D311)</f>
        <v/>
      </c>
      <c r="F311" s="31"/>
      <c r="G311" s="31"/>
      <c r="H311" s="33" t="str">
        <f aca="false">IF(F311="","",F311-N(G311))</f>
        <v/>
      </c>
      <c r="I311" s="22" t="str">
        <f aca="false">IF(OR(H311="",E311=""),"",IF(H311&lt;=0,0,MAX(0,$C$4-E311)))</f>
        <v/>
      </c>
      <c r="J311" s="40" t="str">
        <f aca="false">IF(H311="","",IF(H311&lt;=0,"Đã thu đủ",IF(E311="","",IF($C$4&lt;=E311,"Chưa đến hạn",IF(I311&lt;=30,"Quá hạn 1–30 ngày",IF(I311&lt;=60,"Quá hạn 31–60 ngày",IF(I311&lt;=90,"Quá hạn 61–90 ngày","Quá hạn trên 90 ngày")))))))</f>
        <v/>
      </c>
      <c r="K311" s="19"/>
    </row>
    <row r="312" customFormat="false" ht="15" hidden="false" customHeight="false" outlineLevel="0" collapsed="false">
      <c r="A312" s="37"/>
      <c r="B312" s="19"/>
      <c r="C312" s="20"/>
      <c r="D312" s="38"/>
      <c r="E312" s="39" t="str">
        <f aca="false">IF(OR(C312="",D312=""),"",C312+D312)</f>
        <v/>
      </c>
      <c r="F312" s="31"/>
      <c r="G312" s="31"/>
      <c r="H312" s="33" t="str">
        <f aca="false">IF(F312="","",F312-N(G312))</f>
        <v/>
      </c>
      <c r="I312" s="22" t="str">
        <f aca="false">IF(OR(H312="",E312=""),"",IF(H312&lt;=0,0,MAX(0,$C$4-E312)))</f>
        <v/>
      </c>
      <c r="J312" s="40" t="str">
        <f aca="false">IF(H312="","",IF(H312&lt;=0,"Đã thu đủ",IF(E312="","",IF($C$4&lt;=E312,"Chưa đến hạn",IF(I312&lt;=30,"Quá hạn 1–30 ngày",IF(I312&lt;=60,"Quá hạn 31–60 ngày",IF(I312&lt;=90,"Quá hạn 61–90 ngày","Quá hạn trên 90 ngày")))))))</f>
        <v/>
      </c>
      <c r="K312" s="19"/>
    </row>
    <row r="313" customFormat="false" ht="15" hidden="false" customHeight="false" outlineLevel="0" collapsed="false">
      <c r="A313" s="37"/>
      <c r="B313" s="19"/>
      <c r="C313" s="20"/>
      <c r="D313" s="38"/>
      <c r="E313" s="39" t="str">
        <f aca="false">IF(OR(C313="",D313=""),"",C313+D313)</f>
        <v/>
      </c>
      <c r="F313" s="31"/>
      <c r="G313" s="31"/>
      <c r="H313" s="33" t="str">
        <f aca="false">IF(F313="","",F313-N(G313))</f>
        <v/>
      </c>
      <c r="I313" s="22" t="str">
        <f aca="false">IF(OR(H313="",E313=""),"",IF(H313&lt;=0,0,MAX(0,$C$4-E313)))</f>
        <v/>
      </c>
      <c r="J313" s="40" t="str">
        <f aca="false">IF(H313="","",IF(H313&lt;=0,"Đã thu đủ",IF(E313="","",IF($C$4&lt;=E313,"Chưa đến hạn",IF(I313&lt;=30,"Quá hạn 1–30 ngày",IF(I313&lt;=60,"Quá hạn 31–60 ngày",IF(I313&lt;=90,"Quá hạn 61–90 ngày","Quá hạn trên 90 ngày")))))))</f>
        <v/>
      </c>
      <c r="K313" s="19"/>
    </row>
    <row r="314" customFormat="false" ht="15" hidden="false" customHeight="false" outlineLevel="0" collapsed="false">
      <c r="A314" s="37"/>
      <c r="B314" s="19"/>
      <c r="C314" s="20"/>
      <c r="D314" s="38"/>
      <c r="E314" s="39" t="str">
        <f aca="false">IF(OR(C314="",D314=""),"",C314+D314)</f>
        <v/>
      </c>
      <c r="F314" s="31"/>
      <c r="G314" s="31"/>
      <c r="H314" s="33" t="str">
        <f aca="false">IF(F314="","",F314-N(G314))</f>
        <v/>
      </c>
      <c r="I314" s="22" t="str">
        <f aca="false">IF(OR(H314="",E314=""),"",IF(H314&lt;=0,0,MAX(0,$C$4-E314)))</f>
        <v/>
      </c>
      <c r="J314" s="40" t="str">
        <f aca="false">IF(H314="","",IF(H314&lt;=0,"Đã thu đủ",IF(E314="","",IF($C$4&lt;=E314,"Chưa đến hạn",IF(I314&lt;=30,"Quá hạn 1–30 ngày",IF(I314&lt;=60,"Quá hạn 31–60 ngày",IF(I314&lt;=90,"Quá hạn 61–90 ngày","Quá hạn trên 90 ngày")))))))</f>
        <v/>
      </c>
      <c r="K314" s="19"/>
    </row>
    <row r="315" customFormat="false" ht="15" hidden="false" customHeight="false" outlineLevel="0" collapsed="false">
      <c r="A315" s="37"/>
      <c r="B315" s="19"/>
      <c r="C315" s="20"/>
      <c r="D315" s="38"/>
      <c r="E315" s="39" t="str">
        <f aca="false">IF(OR(C315="",D315=""),"",C315+D315)</f>
        <v/>
      </c>
      <c r="F315" s="31"/>
      <c r="G315" s="31"/>
      <c r="H315" s="33" t="str">
        <f aca="false">IF(F315="","",F315-N(G315))</f>
        <v/>
      </c>
      <c r="I315" s="22" t="str">
        <f aca="false">IF(OR(H315="",E315=""),"",IF(H315&lt;=0,0,MAX(0,$C$4-E315)))</f>
        <v/>
      </c>
      <c r="J315" s="40" t="str">
        <f aca="false">IF(H315="","",IF(H315&lt;=0,"Đã thu đủ",IF(E315="","",IF($C$4&lt;=E315,"Chưa đến hạn",IF(I315&lt;=30,"Quá hạn 1–30 ngày",IF(I315&lt;=60,"Quá hạn 31–60 ngày",IF(I315&lt;=90,"Quá hạn 61–90 ngày","Quá hạn trên 90 ngày")))))))</f>
        <v/>
      </c>
      <c r="K315" s="19"/>
    </row>
    <row r="316" customFormat="false" ht="15" hidden="false" customHeight="false" outlineLevel="0" collapsed="false">
      <c r="A316" s="37"/>
      <c r="B316" s="19"/>
      <c r="C316" s="20"/>
      <c r="D316" s="38"/>
      <c r="E316" s="39" t="str">
        <f aca="false">IF(OR(C316="",D316=""),"",C316+D316)</f>
        <v/>
      </c>
      <c r="F316" s="31"/>
      <c r="G316" s="31"/>
      <c r="H316" s="33" t="str">
        <f aca="false">IF(F316="","",F316-N(G316))</f>
        <v/>
      </c>
      <c r="I316" s="22" t="str">
        <f aca="false">IF(OR(H316="",E316=""),"",IF(H316&lt;=0,0,MAX(0,$C$4-E316)))</f>
        <v/>
      </c>
      <c r="J316" s="40" t="str">
        <f aca="false">IF(H316="","",IF(H316&lt;=0,"Đã thu đủ",IF(E316="","",IF($C$4&lt;=E316,"Chưa đến hạn",IF(I316&lt;=30,"Quá hạn 1–30 ngày",IF(I316&lt;=60,"Quá hạn 31–60 ngày",IF(I316&lt;=90,"Quá hạn 61–90 ngày","Quá hạn trên 90 ngày")))))))</f>
        <v/>
      </c>
      <c r="K316" s="19"/>
    </row>
    <row r="317" customFormat="false" ht="15" hidden="false" customHeight="false" outlineLevel="0" collapsed="false">
      <c r="A317" s="37"/>
      <c r="B317" s="19"/>
      <c r="C317" s="20"/>
      <c r="D317" s="38"/>
      <c r="E317" s="39" t="str">
        <f aca="false">IF(OR(C317="",D317=""),"",C317+D317)</f>
        <v/>
      </c>
      <c r="F317" s="31"/>
      <c r="G317" s="31"/>
      <c r="H317" s="33" t="str">
        <f aca="false">IF(F317="","",F317-N(G317))</f>
        <v/>
      </c>
      <c r="I317" s="22" t="str">
        <f aca="false">IF(OR(H317="",E317=""),"",IF(H317&lt;=0,0,MAX(0,$C$4-E317)))</f>
        <v/>
      </c>
      <c r="J317" s="40" t="str">
        <f aca="false">IF(H317="","",IF(H317&lt;=0,"Đã thu đủ",IF(E317="","",IF($C$4&lt;=E317,"Chưa đến hạn",IF(I317&lt;=30,"Quá hạn 1–30 ngày",IF(I317&lt;=60,"Quá hạn 31–60 ngày",IF(I317&lt;=90,"Quá hạn 61–90 ngày","Quá hạn trên 90 ngày")))))))</f>
        <v/>
      </c>
      <c r="K317" s="19"/>
    </row>
    <row r="318" customFormat="false" ht="15" hidden="false" customHeight="false" outlineLevel="0" collapsed="false">
      <c r="A318" s="37"/>
      <c r="B318" s="19"/>
      <c r="C318" s="20"/>
      <c r="D318" s="38"/>
      <c r="E318" s="39" t="str">
        <f aca="false">IF(OR(C318="",D318=""),"",C318+D318)</f>
        <v/>
      </c>
      <c r="F318" s="31"/>
      <c r="G318" s="31"/>
      <c r="H318" s="33" t="str">
        <f aca="false">IF(F318="","",F318-N(G318))</f>
        <v/>
      </c>
      <c r="I318" s="22" t="str">
        <f aca="false">IF(OR(H318="",E318=""),"",IF(H318&lt;=0,0,MAX(0,$C$4-E318)))</f>
        <v/>
      </c>
      <c r="J318" s="40" t="str">
        <f aca="false">IF(H318="","",IF(H318&lt;=0,"Đã thu đủ",IF(E318="","",IF($C$4&lt;=E318,"Chưa đến hạn",IF(I318&lt;=30,"Quá hạn 1–30 ngày",IF(I318&lt;=60,"Quá hạn 31–60 ngày",IF(I318&lt;=90,"Quá hạn 61–90 ngày","Quá hạn trên 90 ngày")))))))</f>
        <v/>
      </c>
      <c r="K318" s="19"/>
    </row>
    <row r="319" customFormat="false" ht="15" hidden="false" customHeight="false" outlineLevel="0" collapsed="false">
      <c r="A319" s="37"/>
      <c r="B319" s="19"/>
      <c r="C319" s="20"/>
      <c r="D319" s="38"/>
      <c r="E319" s="39" t="str">
        <f aca="false">IF(OR(C319="",D319=""),"",C319+D319)</f>
        <v/>
      </c>
      <c r="F319" s="31"/>
      <c r="G319" s="31"/>
      <c r="H319" s="33" t="str">
        <f aca="false">IF(F319="","",F319-N(G319))</f>
        <v/>
      </c>
      <c r="I319" s="22" t="str">
        <f aca="false">IF(OR(H319="",E319=""),"",IF(H319&lt;=0,0,MAX(0,$C$4-E319)))</f>
        <v/>
      </c>
      <c r="J319" s="40" t="str">
        <f aca="false">IF(H319="","",IF(H319&lt;=0,"Đã thu đủ",IF(E319="","",IF($C$4&lt;=E319,"Chưa đến hạn",IF(I319&lt;=30,"Quá hạn 1–30 ngày",IF(I319&lt;=60,"Quá hạn 31–60 ngày",IF(I319&lt;=90,"Quá hạn 61–90 ngày","Quá hạn trên 90 ngày")))))))</f>
        <v/>
      </c>
      <c r="K319" s="19"/>
    </row>
    <row r="320" customFormat="false" ht="15" hidden="false" customHeight="false" outlineLevel="0" collapsed="false">
      <c r="A320" s="37"/>
      <c r="B320" s="19"/>
      <c r="C320" s="20"/>
      <c r="D320" s="38"/>
      <c r="E320" s="39" t="str">
        <f aca="false">IF(OR(C320="",D320=""),"",C320+D320)</f>
        <v/>
      </c>
      <c r="F320" s="31"/>
      <c r="G320" s="31"/>
      <c r="H320" s="33" t="str">
        <f aca="false">IF(F320="","",F320-N(G320))</f>
        <v/>
      </c>
      <c r="I320" s="22" t="str">
        <f aca="false">IF(OR(H320="",E320=""),"",IF(H320&lt;=0,0,MAX(0,$C$4-E320)))</f>
        <v/>
      </c>
      <c r="J320" s="40" t="str">
        <f aca="false">IF(H320="","",IF(H320&lt;=0,"Đã thu đủ",IF(E320="","",IF($C$4&lt;=E320,"Chưa đến hạn",IF(I320&lt;=30,"Quá hạn 1–30 ngày",IF(I320&lt;=60,"Quá hạn 31–60 ngày",IF(I320&lt;=90,"Quá hạn 61–90 ngày","Quá hạn trên 90 ngày")))))))</f>
        <v/>
      </c>
      <c r="K320" s="19"/>
    </row>
    <row r="321" customFormat="false" ht="15" hidden="false" customHeight="false" outlineLevel="0" collapsed="false">
      <c r="A321" s="37"/>
      <c r="B321" s="19"/>
      <c r="C321" s="20"/>
      <c r="D321" s="38"/>
      <c r="E321" s="39" t="str">
        <f aca="false">IF(OR(C321="",D321=""),"",C321+D321)</f>
        <v/>
      </c>
      <c r="F321" s="31"/>
      <c r="G321" s="31"/>
      <c r="H321" s="33" t="str">
        <f aca="false">IF(F321="","",F321-N(G321))</f>
        <v/>
      </c>
      <c r="I321" s="22" t="str">
        <f aca="false">IF(OR(H321="",E321=""),"",IF(H321&lt;=0,0,MAX(0,$C$4-E321)))</f>
        <v/>
      </c>
      <c r="J321" s="40" t="str">
        <f aca="false">IF(H321="","",IF(H321&lt;=0,"Đã thu đủ",IF(E321="","",IF($C$4&lt;=E321,"Chưa đến hạn",IF(I321&lt;=30,"Quá hạn 1–30 ngày",IF(I321&lt;=60,"Quá hạn 31–60 ngày",IF(I321&lt;=90,"Quá hạn 61–90 ngày","Quá hạn trên 90 ngày")))))))</f>
        <v/>
      </c>
      <c r="K321" s="19"/>
    </row>
    <row r="322" customFormat="false" ht="15" hidden="false" customHeight="false" outlineLevel="0" collapsed="false">
      <c r="A322" s="37"/>
      <c r="B322" s="19"/>
      <c r="C322" s="20"/>
      <c r="D322" s="38"/>
      <c r="E322" s="39" t="str">
        <f aca="false">IF(OR(C322="",D322=""),"",C322+D322)</f>
        <v/>
      </c>
      <c r="F322" s="31"/>
      <c r="G322" s="31"/>
      <c r="H322" s="33" t="str">
        <f aca="false">IF(F322="","",F322-N(G322))</f>
        <v/>
      </c>
      <c r="I322" s="22" t="str">
        <f aca="false">IF(OR(H322="",E322=""),"",IF(H322&lt;=0,0,MAX(0,$C$4-E322)))</f>
        <v/>
      </c>
      <c r="J322" s="40" t="str">
        <f aca="false">IF(H322="","",IF(H322&lt;=0,"Đã thu đủ",IF(E322="","",IF($C$4&lt;=E322,"Chưa đến hạn",IF(I322&lt;=30,"Quá hạn 1–30 ngày",IF(I322&lt;=60,"Quá hạn 31–60 ngày",IF(I322&lt;=90,"Quá hạn 61–90 ngày","Quá hạn trên 90 ngày")))))))</f>
        <v/>
      </c>
      <c r="K322" s="19"/>
    </row>
    <row r="323" customFormat="false" ht="15" hidden="false" customHeight="false" outlineLevel="0" collapsed="false">
      <c r="A323" s="37"/>
      <c r="B323" s="19"/>
      <c r="C323" s="20"/>
      <c r="D323" s="38"/>
      <c r="E323" s="39" t="str">
        <f aca="false">IF(OR(C323="",D323=""),"",C323+D323)</f>
        <v/>
      </c>
      <c r="F323" s="31"/>
      <c r="G323" s="31"/>
      <c r="H323" s="33" t="str">
        <f aca="false">IF(F323="","",F323-N(G323))</f>
        <v/>
      </c>
      <c r="I323" s="22" t="str">
        <f aca="false">IF(OR(H323="",E323=""),"",IF(H323&lt;=0,0,MAX(0,$C$4-E323)))</f>
        <v/>
      </c>
      <c r="J323" s="40" t="str">
        <f aca="false">IF(H323="","",IF(H323&lt;=0,"Đã thu đủ",IF(E323="","",IF($C$4&lt;=E323,"Chưa đến hạn",IF(I323&lt;=30,"Quá hạn 1–30 ngày",IF(I323&lt;=60,"Quá hạn 31–60 ngày",IF(I323&lt;=90,"Quá hạn 61–90 ngày","Quá hạn trên 90 ngày")))))))</f>
        <v/>
      </c>
      <c r="K323" s="19"/>
    </row>
    <row r="324" customFormat="false" ht="15" hidden="false" customHeight="false" outlineLevel="0" collapsed="false">
      <c r="A324" s="37"/>
      <c r="B324" s="19"/>
      <c r="C324" s="20"/>
      <c r="D324" s="38"/>
      <c r="E324" s="39" t="str">
        <f aca="false">IF(OR(C324="",D324=""),"",C324+D324)</f>
        <v/>
      </c>
      <c r="F324" s="31"/>
      <c r="G324" s="31"/>
      <c r="H324" s="33" t="str">
        <f aca="false">IF(F324="","",F324-N(G324))</f>
        <v/>
      </c>
      <c r="I324" s="22" t="str">
        <f aca="false">IF(OR(H324="",E324=""),"",IF(H324&lt;=0,0,MAX(0,$C$4-E324)))</f>
        <v/>
      </c>
      <c r="J324" s="40" t="str">
        <f aca="false">IF(H324="","",IF(H324&lt;=0,"Đã thu đủ",IF(E324="","",IF($C$4&lt;=E324,"Chưa đến hạn",IF(I324&lt;=30,"Quá hạn 1–30 ngày",IF(I324&lt;=60,"Quá hạn 31–60 ngày",IF(I324&lt;=90,"Quá hạn 61–90 ngày","Quá hạn trên 90 ngày")))))))</f>
        <v/>
      </c>
      <c r="K324" s="19"/>
    </row>
    <row r="325" customFormat="false" ht="15" hidden="false" customHeight="false" outlineLevel="0" collapsed="false">
      <c r="A325" s="37"/>
      <c r="B325" s="19"/>
      <c r="C325" s="20"/>
      <c r="D325" s="38"/>
      <c r="E325" s="39" t="str">
        <f aca="false">IF(OR(C325="",D325=""),"",C325+D325)</f>
        <v/>
      </c>
      <c r="F325" s="31"/>
      <c r="G325" s="31"/>
      <c r="H325" s="33" t="str">
        <f aca="false">IF(F325="","",F325-N(G325))</f>
        <v/>
      </c>
      <c r="I325" s="22" t="str">
        <f aca="false">IF(OR(H325="",E325=""),"",IF(H325&lt;=0,0,MAX(0,$C$4-E325)))</f>
        <v/>
      </c>
      <c r="J325" s="40" t="str">
        <f aca="false">IF(H325="","",IF(H325&lt;=0,"Đã thu đủ",IF(E325="","",IF($C$4&lt;=E325,"Chưa đến hạn",IF(I325&lt;=30,"Quá hạn 1–30 ngày",IF(I325&lt;=60,"Quá hạn 31–60 ngày",IF(I325&lt;=90,"Quá hạn 61–90 ngày","Quá hạn trên 90 ngày")))))))</f>
        <v/>
      </c>
      <c r="K325" s="19"/>
    </row>
    <row r="326" customFormat="false" ht="15" hidden="false" customHeight="false" outlineLevel="0" collapsed="false">
      <c r="A326" s="37"/>
      <c r="B326" s="19"/>
      <c r="C326" s="20"/>
      <c r="D326" s="38"/>
      <c r="E326" s="39" t="str">
        <f aca="false">IF(OR(C326="",D326=""),"",C326+D326)</f>
        <v/>
      </c>
      <c r="F326" s="31"/>
      <c r="G326" s="31"/>
      <c r="H326" s="33" t="str">
        <f aca="false">IF(F326="","",F326-N(G326))</f>
        <v/>
      </c>
      <c r="I326" s="22" t="str">
        <f aca="false">IF(OR(H326="",E326=""),"",IF(H326&lt;=0,0,MAX(0,$C$4-E326)))</f>
        <v/>
      </c>
      <c r="J326" s="40" t="str">
        <f aca="false">IF(H326="","",IF(H326&lt;=0,"Đã thu đủ",IF(E326="","",IF($C$4&lt;=E326,"Chưa đến hạn",IF(I326&lt;=30,"Quá hạn 1–30 ngày",IF(I326&lt;=60,"Quá hạn 31–60 ngày",IF(I326&lt;=90,"Quá hạn 61–90 ngày","Quá hạn trên 90 ngày")))))))</f>
        <v/>
      </c>
      <c r="K326" s="19"/>
    </row>
    <row r="327" customFormat="false" ht="15" hidden="false" customHeight="false" outlineLevel="0" collapsed="false">
      <c r="A327" s="37"/>
      <c r="B327" s="19"/>
      <c r="C327" s="20"/>
      <c r="D327" s="38"/>
      <c r="E327" s="39" t="str">
        <f aca="false">IF(OR(C327="",D327=""),"",C327+D327)</f>
        <v/>
      </c>
      <c r="F327" s="31"/>
      <c r="G327" s="31"/>
      <c r="H327" s="33" t="str">
        <f aca="false">IF(F327="","",F327-N(G327))</f>
        <v/>
      </c>
      <c r="I327" s="22" t="str">
        <f aca="false">IF(OR(H327="",E327=""),"",IF(H327&lt;=0,0,MAX(0,$C$4-E327)))</f>
        <v/>
      </c>
      <c r="J327" s="40" t="str">
        <f aca="false">IF(H327="","",IF(H327&lt;=0,"Đã thu đủ",IF(E327="","",IF($C$4&lt;=E327,"Chưa đến hạn",IF(I327&lt;=30,"Quá hạn 1–30 ngày",IF(I327&lt;=60,"Quá hạn 31–60 ngày",IF(I327&lt;=90,"Quá hạn 61–90 ngày","Quá hạn trên 90 ngày")))))))</f>
        <v/>
      </c>
      <c r="K327" s="19"/>
    </row>
    <row r="328" customFormat="false" ht="15" hidden="false" customHeight="false" outlineLevel="0" collapsed="false">
      <c r="A328" s="37"/>
      <c r="B328" s="19"/>
      <c r="C328" s="20"/>
      <c r="D328" s="38"/>
      <c r="E328" s="39" t="str">
        <f aca="false">IF(OR(C328="",D328=""),"",C328+D328)</f>
        <v/>
      </c>
      <c r="F328" s="31"/>
      <c r="G328" s="31"/>
      <c r="H328" s="33" t="str">
        <f aca="false">IF(F328="","",F328-N(G328))</f>
        <v/>
      </c>
      <c r="I328" s="22" t="str">
        <f aca="false">IF(OR(H328="",E328=""),"",IF(H328&lt;=0,0,MAX(0,$C$4-E328)))</f>
        <v/>
      </c>
      <c r="J328" s="40" t="str">
        <f aca="false">IF(H328="","",IF(H328&lt;=0,"Đã thu đủ",IF(E328="","",IF($C$4&lt;=E328,"Chưa đến hạn",IF(I328&lt;=30,"Quá hạn 1–30 ngày",IF(I328&lt;=60,"Quá hạn 31–60 ngày",IF(I328&lt;=90,"Quá hạn 61–90 ngày","Quá hạn trên 90 ngày")))))))</f>
        <v/>
      </c>
      <c r="K328" s="19"/>
    </row>
    <row r="329" customFormat="false" ht="15" hidden="false" customHeight="false" outlineLevel="0" collapsed="false">
      <c r="A329" s="37"/>
      <c r="B329" s="19"/>
      <c r="C329" s="20"/>
      <c r="D329" s="38"/>
      <c r="E329" s="39" t="str">
        <f aca="false">IF(OR(C329="",D329=""),"",C329+D329)</f>
        <v/>
      </c>
      <c r="F329" s="31"/>
      <c r="G329" s="31"/>
      <c r="H329" s="33" t="str">
        <f aca="false">IF(F329="","",F329-N(G329))</f>
        <v/>
      </c>
      <c r="I329" s="22" t="str">
        <f aca="false">IF(OR(H329="",E329=""),"",IF(H329&lt;=0,0,MAX(0,$C$4-E329)))</f>
        <v/>
      </c>
      <c r="J329" s="40" t="str">
        <f aca="false">IF(H329="","",IF(H329&lt;=0,"Đã thu đủ",IF(E329="","",IF($C$4&lt;=E329,"Chưa đến hạn",IF(I329&lt;=30,"Quá hạn 1–30 ngày",IF(I329&lt;=60,"Quá hạn 31–60 ngày",IF(I329&lt;=90,"Quá hạn 61–90 ngày","Quá hạn trên 90 ngày")))))))</f>
        <v/>
      </c>
      <c r="K329" s="19"/>
    </row>
    <row r="330" customFormat="false" ht="15" hidden="false" customHeight="false" outlineLevel="0" collapsed="false">
      <c r="A330" s="37"/>
      <c r="B330" s="19"/>
      <c r="C330" s="20"/>
      <c r="D330" s="38"/>
      <c r="E330" s="39" t="str">
        <f aca="false">IF(OR(C330="",D330=""),"",C330+D330)</f>
        <v/>
      </c>
      <c r="F330" s="31"/>
      <c r="G330" s="31"/>
      <c r="H330" s="33" t="str">
        <f aca="false">IF(F330="","",F330-N(G330))</f>
        <v/>
      </c>
      <c r="I330" s="22" t="str">
        <f aca="false">IF(OR(H330="",E330=""),"",IF(H330&lt;=0,0,MAX(0,$C$4-E330)))</f>
        <v/>
      </c>
      <c r="J330" s="40" t="str">
        <f aca="false">IF(H330="","",IF(H330&lt;=0,"Đã thu đủ",IF(E330="","",IF($C$4&lt;=E330,"Chưa đến hạn",IF(I330&lt;=30,"Quá hạn 1–30 ngày",IF(I330&lt;=60,"Quá hạn 31–60 ngày",IF(I330&lt;=90,"Quá hạn 61–90 ngày","Quá hạn trên 90 ngày")))))))</f>
        <v/>
      </c>
      <c r="K330" s="19"/>
    </row>
    <row r="331" customFormat="false" ht="15" hidden="false" customHeight="false" outlineLevel="0" collapsed="false">
      <c r="A331" s="37"/>
      <c r="B331" s="19"/>
      <c r="C331" s="20"/>
      <c r="D331" s="38"/>
      <c r="E331" s="39" t="str">
        <f aca="false">IF(OR(C331="",D331=""),"",C331+D331)</f>
        <v/>
      </c>
      <c r="F331" s="31"/>
      <c r="G331" s="31"/>
      <c r="H331" s="33" t="str">
        <f aca="false">IF(F331="","",F331-N(G331))</f>
        <v/>
      </c>
      <c r="I331" s="22" t="str">
        <f aca="false">IF(OR(H331="",E331=""),"",IF(H331&lt;=0,0,MAX(0,$C$4-E331)))</f>
        <v/>
      </c>
      <c r="J331" s="40" t="str">
        <f aca="false">IF(H331="","",IF(H331&lt;=0,"Đã thu đủ",IF(E331="","",IF($C$4&lt;=E331,"Chưa đến hạn",IF(I331&lt;=30,"Quá hạn 1–30 ngày",IF(I331&lt;=60,"Quá hạn 31–60 ngày",IF(I331&lt;=90,"Quá hạn 61–90 ngày","Quá hạn trên 90 ngày")))))))</f>
        <v/>
      </c>
      <c r="K331" s="19"/>
    </row>
    <row r="332" customFormat="false" ht="15" hidden="false" customHeight="false" outlineLevel="0" collapsed="false">
      <c r="A332" s="37"/>
      <c r="B332" s="19"/>
      <c r="C332" s="20"/>
      <c r="D332" s="38"/>
      <c r="E332" s="39" t="str">
        <f aca="false">IF(OR(C332="",D332=""),"",C332+D332)</f>
        <v/>
      </c>
      <c r="F332" s="31"/>
      <c r="G332" s="31"/>
      <c r="H332" s="33" t="str">
        <f aca="false">IF(F332="","",F332-N(G332))</f>
        <v/>
      </c>
      <c r="I332" s="22" t="str">
        <f aca="false">IF(OR(H332="",E332=""),"",IF(H332&lt;=0,0,MAX(0,$C$4-E332)))</f>
        <v/>
      </c>
      <c r="J332" s="40" t="str">
        <f aca="false">IF(H332="","",IF(H332&lt;=0,"Đã thu đủ",IF(E332="","",IF($C$4&lt;=E332,"Chưa đến hạn",IF(I332&lt;=30,"Quá hạn 1–30 ngày",IF(I332&lt;=60,"Quá hạn 31–60 ngày",IF(I332&lt;=90,"Quá hạn 61–90 ngày","Quá hạn trên 90 ngày")))))))</f>
        <v/>
      </c>
      <c r="K332" s="19"/>
    </row>
    <row r="333" customFormat="false" ht="15" hidden="false" customHeight="false" outlineLevel="0" collapsed="false">
      <c r="A333" s="37"/>
      <c r="B333" s="19"/>
      <c r="C333" s="20"/>
      <c r="D333" s="38"/>
      <c r="E333" s="39" t="str">
        <f aca="false">IF(OR(C333="",D333=""),"",C333+D333)</f>
        <v/>
      </c>
      <c r="F333" s="31"/>
      <c r="G333" s="31"/>
      <c r="H333" s="33" t="str">
        <f aca="false">IF(F333="","",F333-N(G333))</f>
        <v/>
      </c>
      <c r="I333" s="22" t="str">
        <f aca="false">IF(OR(H333="",E333=""),"",IF(H333&lt;=0,0,MAX(0,$C$4-E333)))</f>
        <v/>
      </c>
      <c r="J333" s="40" t="str">
        <f aca="false">IF(H333="","",IF(H333&lt;=0,"Đã thu đủ",IF(E333="","",IF($C$4&lt;=E333,"Chưa đến hạn",IF(I333&lt;=30,"Quá hạn 1–30 ngày",IF(I333&lt;=60,"Quá hạn 31–60 ngày",IF(I333&lt;=90,"Quá hạn 61–90 ngày","Quá hạn trên 90 ngày")))))))</f>
        <v/>
      </c>
      <c r="K333" s="19"/>
    </row>
    <row r="334" customFormat="false" ht="15" hidden="false" customHeight="false" outlineLevel="0" collapsed="false">
      <c r="A334" s="37"/>
      <c r="B334" s="19"/>
      <c r="C334" s="20"/>
      <c r="D334" s="38"/>
      <c r="E334" s="39" t="str">
        <f aca="false">IF(OR(C334="",D334=""),"",C334+D334)</f>
        <v/>
      </c>
      <c r="F334" s="31"/>
      <c r="G334" s="31"/>
      <c r="H334" s="33" t="str">
        <f aca="false">IF(F334="","",F334-N(G334))</f>
        <v/>
      </c>
      <c r="I334" s="22" t="str">
        <f aca="false">IF(OR(H334="",E334=""),"",IF(H334&lt;=0,0,MAX(0,$C$4-E334)))</f>
        <v/>
      </c>
      <c r="J334" s="40" t="str">
        <f aca="false">IF(H334="","",IF(H334&lt;=0,"Đã thu đủ",IF(E334="","",IF($C$4&lt;=E334,"Chưa đến hạn",IF(I334&lt;=30,"Quá hạn 1–30 ngày",IF(I334&lt;=60,"Quá hạn 31–60 ngày",IF(I334&lt;=90,"Quá hạn 61–90 ngày","Quá hạn trên 90 ngày")))))))</f>
        <v/>
      </c>
      <c r="K334" s="19"/>
    </row>
    <row r="335" customFormat="false" ht="15" hidden="false" customHeight="false" outlineLevel="0" collapsed="false">
      <c r="A335" s="37"/>
      <c r="B335" s="19"/>
      <c r="C335" s="20"/>
      <c r="D335" s="38"/>
      <c r="E335" s="39" t="str">
        <f aca="false">IF(OR(C335="",D335=""),"",C335+D335)</f>
        <v/>
      </c>
      <c r="F335" s="31"/>
      <c r="G335" s="31"/>
      <c r="H335" s="33" t="str">
        <f aca="false">IF(F335="","",F335-N(G335))</f>
        <v/>
      </c>
      <c r="I335" s="22" t="str">
        <f aca="false">IF(OR(H335="",E335=""),"",IF(H335&lt;=0,0,MAX(0,$C$4-E335)))</f>
        <v/>
      </c>
      <c r="J335" s="40" t="str">
        <f aca="false">IF(H335="","",IF(H335&lt;=0,"Đã thu đủ",IF(E335="","",IF($C$4&lt;=E335,"Chưa đến hạn",IF(I335&lt;=30,"Quá hạn 1–30 ngày",IF(I335&lt;=60,"Quá hạn 31–60 ngày",IF(I335&lt;=90,"Quá hạn 61–90 ngày","Quá hạn trên 90 ngày")))))))</f>
        <v/>
      </c>
      <c r="K335" s="19"/>
    </row>
    <row r="336" customFormat="false" ht="15" hidden="false" customHeight="false" outlineLevel="0" collapsed="false">
      <c r="A336" s="37"/>
      <c r="B336" s="19"/>
      <c r="C336" s="20"/>
      <c r="D336" s="38"/>
      <c r="E336" s="39" t="str">
        <f aca="false">IF(OR(C336="",D336=""),"",C336+D336)</f>
        <v/>
      </c>
      <c r="F336" s="31"/>
      <c r="G336" s="31"/>
      <c r="H336" s="33" t="str">
        <f aca="false">IF(F336="","",F336-N(G336))</f>
        <v/>
      </c>
      <c r="I336" s="22" t="str">
        <f aca="false">IF(OR(H336="",E336=""),"",IF(H336&lt;=0,0,MAX(0,$C$4-E336)))</f>
        <v/>
      </c>
      <c r="J336" s="40" t="str">
        <f aca="false">IF(H336="","",IF(H336&lt;=0,"Đã thu đủ",IF(E336="","",IF($C$4&lt;=E336,"Chưa đến hạn",IF(I336&lt;=30,"Quá hạn 1–30 ngày",IF(I336&lt;=60,"Quá hạn 31–60 ngày",IF(I336&lt;=90,"Quá hạn 61–90 ngày","Quá hạn trên 90 ngày")))))))</f>
        <v/>
      </c>
      <c r="K336" s="19"/>
    </row>
    <row r="337" customFormat="false" ht="15" hidden="false" customHeight="false" outlineLevel="0" collapsed="false">
      <c r="A337" s="37"/>
      <c r="B337" s="19"/>
      <c r="C337" s="20"/>
      <c r="D337" s="38"/>
      <c r="E337" s="39" t="str">
        <f aca="false">IF(OR(C337="",D337=""),"",C337+D337)</f>
        <v/>
      </c>
      <c r="F337" s="31"/>
      <c r="G337" s="31"/>
      <c r="H337" s="33" t="str">
        <f aca="false">IF(F337="","",F337-N(G337))</f>
        <v/>
      </c>
      <c r="I337" s="22" t="str">
        <f aca="false">IF(OR(H337="",E337=""),"",IF(H337&lt;=0,0,MAX(0,$C$4-E337)))</f>
        <v/>
      </c>
      <c r="J337" s="40" t="str">
        <f aca="false">IF(H337="","",IF(H337&lt;=0,"Đã thu đủ",IF(E337="","",IF($C$4&lt;=E337,"Chưa đến hạn",IF(I337&lt;=30,"Quá hạn 1–30 ngày",IF(I337&lt;=60,"Quá hạn 31–60 ngày",IF(I337&lt;=90,"Quá hạn 61–90 ngày","Quá hạn trên 90 ngày")))))))</f>
        <v/>
      </c>
      <c r="K337" s="19"/>
    </row>
    <row r="338" customFormat="false" ht="15" hidden="false" customHeight="false" outlineLevel="0" collapsed="false">
      <c r="A338" s="37"/>
      <c r="B338" s="19"/>
      <c r="C338" s="20"/>
      <c r="D338" s="38"/>
      <c r="E338" s="39" t="str">
        <f aca="false">IF(OR(C338="",D338=""),"",C338+D338)</f>
        <v/>
      </c>
      <c r="F338" s="31"/>
      <c r="G338" s="31"/>
      <c r="H338" s="33" t="str">
        <f aca="false">IF(F338="","",F338-N(G338))</f>
        <v/>
      </c>
      <c r="I338" s="22" t="str">
        <f aca="false">IF(OR(H338="",E338=""),"",IF(H338&lt;=0,0,MAX(0,$C$4-E338)))</f>
        <v/>
      </c>
      <c r="J338" s="40" t="str">
        <f aca="false">IF(H338="","",IF(H338&lt;=0,"Đã thu đủ",IF(E338="","",IF($C$4&lt;=E338,"Chưa đến hạn",IF(I338&lt;=30,"Quá hạn 1–30 ngày",IF(I338&lt;=60,"Quá hạn 31–60 ngày",IF(I338&lt;=90,"Quá hạn 61–90 ngày","Quá hạn trên 90 ngày")))))))</f>
        <v/>
      </c>
      <c r="K338" s="19"/>
    </row>
    <row r="339" customFormat="false" ht="15" hidden="false" customHeight="false" outlineLevel="0" collapsed="false">
      <c r="A339" s="37"/>
      <c r="B339" s="19"/>
      <c r="C339" s="20"/>
      <c r="D339" s="38"/>
      <c r="E339" s="39" t="str">
        <f aca="false">IF(OR(C339="",D339=""),"",C339+D339)</f>
        <v/>
      </c>
      <c r="F339" s="31"/>
      <c r="G339" s="31"/>
      <c r="H339" s="33" t="str">
        <f aca="false">IF(F339="","",F339-N(G339))</f>
        <v/>
      </c>
      <c r="I339" s="22" t="str">
        <f aca="false">IF(OR(H339="",E339=""),"",IF(H339&lt;=0,0,MAX(0,$C$4-E339)))</f>
        <v/>
      </c>
      <c r="J339" s="40" t="str">
        <f aca="false">IF(H339="","",IF(H339&lt;=0,"Đã thu đủ",IF(E339="","",IF($C$4&lt;=E339,"Chưa đến hạn",IF(I339&lt;=30,"Quá hạn 1–30 ngày",IF(I339&lt;=60,"Quá hạn 31–60 ngày",IF(I339&lt;=90,"Quá hạn 61–90 ngày","Quá hạn trên 90 ngày")))))))</f>
        <v/>
      </c>
      <c r="K339" s="19"/>
    </row>
    <row r="340" customFormat="false" ht="15" hidden="false" customHeight="false" outlineLevel="0" collapsed="false">
      <c r="A340" s="37"/>
      <c r="B340" s="19"/>
      <c r="C340" s="20"/>
      <c r="D340" s="38"/>
      <c r="E340" s="39" t="str">
        <f aca="false">IF(OR(C340="",D340=""),"",C340+D340)</f>
        <v/>
      </c>
      <c r="F340" s="31"/>
      <c r="G340" s="31"/>
      <c r="H340" s="33" t="str">
        <f aca="false">IF(F340="","",F340-N(G340))</f>
        <v/>
      </c>
      <c r="I340" s="22" t="str">
        <f aca="false">IF(OR(H340="",E340=""),"",IF(H340&lt;=0,0,MAX(0,$C$4-E340)))</f>
        <v/>
      </c>
      <c r="J340" s="40" t="str">
        <f aca="false">IF(H340="","",IF(H340&lt;=0,"Đã thu đủ",IF(E340="","",IF($C$4&lt;=E340,"Chưa đến hạn",IF(I340&lt;=30,"Quá hạn 1–30 ngày",IF(I340&lt;=60,"Quá hạn 31–60 ngày",IF(I340&lt;=90,"Quá hạn 61–90 ngày","Quá hạn trên 90 ngày")))))))</f>
        <v/>
      </c>
      <c r="K340" s="19"/>
    </row>
    <row r="341" customFormat="false" ht="15" hidden="false" customHeight="false" outlineLevel="0" collapsed="false">
      <c r="A341" s="37"/>
      <c r="B341" s="19"/>
      <c r="C341" s="20"/>
      <c r="D341" s="38"/>
      <c r="E341" s="39" t="str">
        <f aca="false">IF(OR(C341="",D341=""),"",C341+D341)</f>
        <v/>
      </c>
      <c r="F341" s="31"/>
      <c r="G341" s="31"/>
      <c r="H341" s="33" t="str">
        <f aca="false">IF(F341="","",F341-N(G341))</f>
        <v/>
      </c>
      <c r="I341" s="22" t="str">
        <f aca="false">IF(OR(H341="",E341=""),"",IF(H341&lt;=0,0,MAX(0,$C$4-E341)))</f>
        <v/>
      </c>
      <c r="J341" s="40" t="str">
        <f aca="false">IF(H341="","",IF(H341&lt;=0,"Đã thu đủ",IF(E341="","",IF($C$4&lt;=E341,"Chưa đến hạn",IF(I341&lt;=30,"Quá hạn 1–30 ngày",IF(I341&lt;=60,"Quá hạn 31–60 ngày",IF(I341&lt;=90,"Quá hạn 61–90 ngày","Quá hạn trên 90 ngày")))))))</f>
        <v/>
      </c>
      <c r="K341" s="19"/>
    </row>
    <row r="342" customFormat="false" ht="15" hidden="false" customHeight="false" outlineLevel="0" collapsed="false">
      <c r="A342" s="37"/>
      <c r="B342" s="19"/>
      <c r="C342" s="20"/>
      <c r="D342" s="38"/>
      <c r="E342" s="39" t="str">
        <f aca="false">IF(OR(C342="",D342=""),"",C342+D342)</f>
        <v/>
      </c>
      <c r="F342" s="31"/>
      <c r="G342" s="31"/>
      <c r="H342" s="33" t="str">
        <f aca="false">IF(F342="","",F342-N(G342))</f>
        <v/>
      </c>
      <c r="I342" s="22" t="str">
        <f aca="false">IF(OR(H342="",E342=""),"",IF(H342&lt;=0,0,MAX(0,$C$4-E342)))</f>
        <v/>
      </c>
      <c r="J342" s="40" t="str">
        <f aca="false">IF(H342="","",IF(H342&lt;=0,"Đã thu đủ",IF(E342="","",IF($C$4&lt;=E342,"Chưa đến hạn",IF(I342&lt;=30,"Quá hạn 1–30 ngày",IF(I342&lt;=60,"Quá hạn 31–60 ngày",IF(I342&lt;=90,"Quá hạn 61–90 ngày","Quá hạn trên 90 ngày")))))))</f>
        <v/>
      </c>
      <c r="K342" s="19"/>
    </row>
    <row r="343" customFormat="false" ht="15" hidden="false" customHeight="false" outlineLevel="0" collapsed="false">
      <c r="A343" s="37"/>
      <c r="B343" s="19"/>
      <c r="C343" s="20"/>
      <c r="D343" s="38"/>
      <c r="E343" s="39" t="str">
        <f aca="false">IF(OR(C343="",D343=""),"",C343+D343)</f>
        <v/>
      </c>
      <c r="F343" s="31"/>
      <c r="G343" s="31"/>
      <c r="H343" s="33" t="str">
        <f aca="false">IF(F343="","",F343-N(G343))</f>
        <v/>
      </c>
      <c r="I343" s="22" t="str">
        <f aca="false">IF(OR(H343="",E343=""),"",IF(H343&lt;=0,0,MAX(0,$C$4-E343)))</f>
        <v/>
      </c>
      <c r="J343" s="40" t="str">
        <f aca="false">IF(H343="","",IF(H343&lt;=0,"Đã thu đủ",IF(E343="","",IF($C$4&lt;=E343,"Chưa đến hạn",IF(I343&lt;=30,"Quá hạn 1–30 ngày",IF(I343&lt;=60,"Quá hạn 31–60 ngày",IF(I343&lt;=90,"Quá hạn 61–90 ngày","Quá hạn trên 90 ngày")))))))</f>
        <v/>
      </c>
      <c r="K343" s="19"/>
    </row>
    <row r="344" customFormat="false" ht="15" hidden="false" customHeight="false" outlineLevel="0" collapsed="false">
      <c r="A344" s="37"/>
      <c r="B344" s="19"/>
      <c r="C344" s="20"/>
      <c r="D344" s="38"/>
      <c r="E344" s="39" t="str">
        <f aca="false">IF(OR(C344="",D344=""),"",C344+D344)</f>
        <v/>
      </c>
      <c r="F344" s="31"/>
      <c r="G344" s="31"/>
      <c r="H344" s="33" t="str">
        <f aca="false">IF(F344="","",F344-N(G344))</f>
        <v/>
      </c>
      <c r="I344" s="22" t="str">
        <f aca="false">IF(OR(H344="",E344=""),"",IF(H344&lt;=0,0,MAX(0,$C$4-E344)))</f>
        <v/>
      </c>
      <c r="J344" s="40" t="str">
        <f aca="false">IF(H344="","",IF(H344&lt;=0,"Đã thu đủ",IF(E344="","",IF($C$4&lt;=E344,"Chưa đến hạn",IF(I344&lt;=30,"Quá hạn 1–30 ngày",IF(I344&lt;=60,"Quá hạn 31–60 ngày",IF(I344&lt;=90,"Quá hạn 61–90 ngày","Quá hạn trên 90 ngày")))))))</f>
        <v/>
      </c>
      <c r="K344" s="19"/>
    </row>
    <row r="345" customFormat="false" ht="15" hidden="false" customHeight="false" outlineLevel="0" collapsed="false">
      <c r="A345" s="37"/>
      <c r="B345" s="19"/>
      <c r="C345" s="20"/>
      <c r="D345" s="38"/>
      <c r="E345" s="39" t="str">
        <f aca="false">IF(OR(C345="",D345=""),"",C345+D345)</f>
        <v/>
      </c>
      <c r="F345" s="31"/>
      <c r="G345" s="31"/>
      <c r="H345" s="33" t="str">
        <f aca="false">IF(F345="","",F345-N(G345))</f>
        <v/>
      </c>
      <c r="I345" s="22" t="str">
        <f aca="false">IF(OR(H345="",E345=""),"",IF(H345&lt;=0,0,MAX(0,$C$4-E345)))</f>
        <v/>
      </c>
      <c r="J345" s="40" t="str">
        <f aca="false">IF(H345="","",IF(H345&lt;=0,"Đã thu đủ",IF(E345="","",IF($C$4&lt;=E345,"Chưa đến hạn",IF(I345&lt;=30,"Quá hạn 1–30 ngày",IF(I345&lt;=60,"Quá hạn 31–60 ngày",IF(I345&lt;=90,"Quá hạn 61–90 ngày","Quá hạn trên 90 ngày")))))))</f>
        <v/>
      </c>
      <c r="K345" s="19"/>
    </row>
    <row r="346" customFormat="false" ht="15" hidden="false" customHeight="false" outlineLevel="0" collapsed="false">
      <c r="A346" s="37"/>
      <c r="B346" s="19"/>
      <c r="C346" s="20"/>
      <c r="D346" s="38"/>
      <c r="E346" s="39" t="str">
        <f aca="false">IF(OR(C346="",D346=""),"",C346+D346)</f>
        <v/>
      </c>
      <c r="F346" s="31"/>
      <c r="G346" s="31"/>
      <c r="H346" s="33" t="str">
        <f aca="false">IF(F346="","",F346-N(G346))</f>
        <v/>
      </c>
      <c r="I346" s="22" t="str">
        <f aca="false">IF(OR(H346="",E346=""),"",IF(H346&lt;=0,0,MAX(0,$C$4-E346)))</f>
        <v/>
      </c>
      <c r="J346" s="40" t="str">
        <f aca="false">IF(H346="","",IF(H346&lt;=0,"Đã thu đủ",IF(E346="","",IF($C$4&lt;=E346,"Chưa đến hạn",IF(I346&lt;=30,"Quá hạn 1–30 ngày",IF(I346&lt;=60,"Quá hạn 31–60 ngày",IF(I346&lt;=90,"Quá hạn 61–90 ngày","Quá hạn trên 90 ngày")))))))</f>
        <v/>
      </c>
      <c r="K346" s="19"/>
    </row>
    <row r="347" customFormat="false" ht="15" hidden="false" customHeight="false" outlineLevel="0" collapsed="false">
      <c r="A347" s="37"/>
      <c r="B347" s="19"/>
      <c r="C347" s="20"/>
      <c r="D347" s="38"/>
      <c r="E347" s="39" t="str">
        <f aca="false">IF(OR(C347="",D347=""),"",C347+D347)</f>
        <v/>
      </c>
      <c r="F347" s="31"/>
      <c r="G347" s="31"/>
      <c r="H347" s="33" t="str">
        <f aca="false">IF(F347="","",F347-N(G347))</f>
        <v/>
      </c>
      <c r="I347" s="22" t="str">
        <f aca="false">IF(OR(H347="",E347=""),"",IF(H347&lt;=0,0,MAX(0,$C$4-E347)))</f>
        <v/>
      </c>
      <c r="J347" s="40" t="str">
        <f aca="false">IF(H347="","",IF(H347&lt;=0,"Đã thu đủ",IF(E347="","",IF($C$4&lt;=E347,"Chưa đến hạn",IF(I347&lt;=30,"Quá hạn 1–30 ngày",IF(I347&lt;=60,"Quá hạn 31–60 ngày",IF(I347&lt;=90,"Quá hạn 61–90 ngày","Quá hạn trên 90 ngày")))))))</f>
        <v/>
      </c>
      <c r="K347" s="19"/>
    </row>
    <row r="348" customFormat="false" ht="15" hidden="false" customHeight="false" outlineLevel="0" collapsed="false">
      <c r="A348" s="37"/>
      <c r="B348" s="19"/>
      <c r="C348" s="20"/>
      <c r="D348" s="38"/>
      <c r="E348" s="39" t="str">
        <f aca="false">IF(OR(C348="",D348=""),"",C348+D348)</f>
        <v/>
      </c>
      <c r="F348" s="31"/>
      <c r="G348" s="31"/>
      <c r="H348" s="33" t="str">
        <f aca="false">IF(F348="","",F348-N(G348))</f>
        <v/>
      </c>
      <c r="I348" s="22" t="str">
        <f aca="false">IF(OR(H348="",E348=""),"",IF(H348&lt;=0,0,MAX(0,$C$4-E348)))</f>
        <v/>
      </c>
      <c r="J348" s="40" t="str">
        <f aca="false">IF(H348="","",IF(H348&lt;=0,"Đã thu đủ",IF(E348="","",IF($C$4&lt;=E348,"Chưa đến hạn",IF(I348&lt;=30,"Quá hạn 1–30 ngày",IF(I348&lt;=60,"Quá hạn 31–60 ngày",IF(I348&lt;=90,"Quá hạn 61–90 ngày","Quá hạn trên 90 ngày")))))))</f>
        <v/>
      </c>
      <c r="K348" s="19"/>
    </row>
    <row r="349" customFormat="false" ht="15" hidden="false" customHeight="false" outlineLevel="0" collapsed="false">
      <c r="A349" s="37"/>
      <c r="B349" s="19"/>
      <c r="C349" s="20"/>
      <c r="D349" s="38"/>
      <c r="E349" s="39" t="str">
        <f aca="false">IF(OR(C349="",D349=""),"",C349+D349)</f>
        <v/>
      </c>
      <c r="F349" s="31"/>
      <c r="G349" s="31"/>
      <c r="H349" s="33" t="str">
        <f aca="false">IF(F349="","",F349-N(G349))</f>
        <v/>
      </c>
      <c r="I349" s="22" t="str">
        <f aca="false">IF(OR(H349="",E349=""),"",IF(H349&lt;=0,0,MAX(0,$C$4-E349)))</f>
        <v/>
      </c>
      <c r="J349" s="40" t="str">
        <f aca="false">IF(H349="","",IF(H349&lt;=0,"Đã thu đủ",IF(E349="","",IF($C$4&lt;=E349,"Chưa đến hạn",IF(I349&lt;=30,"Quá hạn 1–30 ngày",IF(I349&lt;=60,"Quá hạn 31–60 ngày",IF(I349&lt;=90,"Quá hạn 61–90 ngày","Quá hạn trên 90 ngày")))))))</f>
        <v/>
      </c>
      <c r="K349" s="19"/>
    </row>
    <row r="350" customFormat="false" ht="15" hidden="false" customHeight="false" outlineLevel="0" collapsed="false">
      <c r="A350" s="37"/>
      <c r="B350" s="19"/>
      <c r="C350" s="20"/>
      <c r="D350" s="38"/>
      <c r="E350" s="39" t="str">
        <f aca="false">IF(OR(C350="",D350=""),"",C350+D350)</f>
        <v/>
      </c>
      <c r="F350" s="31"/>
      <c r="G350" s="31"/>
      <c r="H350" s="33" t="str">
        <f aca="false">IF(F350="","",F350-N(G350))</f>
        <v/>
      </c>
      <c r="I350" s="22" t="str">
        <f aca="false">IF(OR(H350="",E350=""),"",IF(H350&lt;=0,0,MAX(0,$C$4-E350)))</f>
        <v/>
      </c>
      <c r="J350" s="40" t="str">
        <f aca="false">IF(H350="","",IF(H350&lt;=0,"Đã thu đủ",IF(E350="","",IF($C$4&lt;=E350,"Chưa đến hạn",IF(I350&lt;=30,"Quá hạn 1–30 ngày",IF(I350&lt;=60,"Quá hạn 31–60 ngày",IF(I350&lt;=90,"Quá hạn 61–90 ngày","Quá hạn trên 90 ngày")))))))</f>
        <v/>
      </c>
      <c r="K350" s="19"/>
    </row>
    <row r="351" customFormat="false" ht="15" hidden="false" customHeight="false" outlineLevel="0" collapsed="false">
      <c r="A351" s="37"/>
      <c r="B351" s="19"/>
      <c r="C351" s="20"/>
      <c r="D351" s="38"/>
      <c r="E351" s="39" t="str">
        <f aca="false">IF(OR(C351="",D351=""),"",C351+D351)</f>
        <v/>
      </c>
      <c r="F351" s="31"/>
      <c r="G351" s="31"/>
      <c r="H351" s="33" t="str">
        <f aca="false">IF(F351="","",F351-N(G351))</f>
        <v/>
      </c>
      <c r="I351" s="22" t="str">
        <f aca="false">IF(OR(H351="",E351=""),"",IF(H351&lt;=0,0,MAX(0,$C$4-E351)))</f>
        <v/>
      </c>
      <c r="J351" s="40" t="str">
        <f aca="false">IF(H351="","",IF(H351&lt;=0,"Đã thu đủ",IF(E351="","",IF($C$4&lt;=E351,"Chưa đến hạn",IF(I351&lt;=30,"Quá hạn 1–30 ngày",IF(I351&lt;=60,"Quá hạn 31–60 ngày",IF(I351&lt;=90,"Quá hạn 61–90 ngày","Quá hạn trên 90 ngày")))))))</f>
        <v/>
      </c>
      <c r="K351" s="19"/>
    </row>
    <row r="352" customFormat="false" ht="15" hidden="false" customHeight="false" outlineLevel="0" collapsed="false">
      <c r="A352" s="37"/>
      <c r="B352" s="19"/>
      <c r="C352" s="20"/>
      <c r="D352" s="38"/>
      <c r="E352" s="39" t="str">
        <f aca="false">IF(OR(C352="",D352=""),"",C352+D352)</f>
        <v/>
      </c>
      <c r="F352" s="31"/>
      <c r="G352" s="31"/>
      <c r="H352" s="33" t="str">
        <f aca="false">IF(F352="","",F352-N(G352))</f>
        <v/>
      </c>
      <c r="I352" s="22" t="str">
        <f aca="false">IF(OR(H352="",E352=""),"",IF(H352&lt;=0,0,MAX(0,$C$4-E352)))</f>
        <v/>
      </c>
      <c r="J352" s="40" t="str">
        <f aca="false">IF(H352="","",IF(H352&lt;=0,"Đã thu đủ",IF(E352="","",IF($C$4&lt;=E352,"Chưa đến hạn",IF(I352&lt;=30,"Quá hạn 1–30 ngày",IF(I352&lt;=60,"Quá hạn 31–60 ngày",IF(I352&lt;=90,"Quá hạn 61–90 ngày","Quá hạn trên 90 ngày")))))))</f>
        <v/>
      </c>
      <c r="K352" s="19"/>
    </row>
    <row r="353" customFormat="false" ht="15" hidden="false" customHeight="false" outlineLevel="0" collapsed="false">
      <c r="A353" s="37"/>
      <c r="B353" s="19"/>
      <c r="C353" s="20"/>
      <c r="D353" s="38"/>
      <c r="E353" s="39" t="str">
        <f aca="false">IF(OR(C353="",D353=""),"",C353+D353)</f>
        <v/>
      </c>
      <c r="F353" s="31"/>
      <c r="G353" s="31"/>
      <c r="H353" s="33" t="str">
        <f aca="false">IF(F353="","",F353-N(G353))</f>
        <v/>
      </c>
      <c r="I353" s="22" t="str">
        <f aca="false">IF(OR(H353="",E353=""),"",IF(H353&lt;=0,0,MAX(0,$C$4-E353)))</f>
        <v/>
      </c>
      <c r="J353" s="40" t="str">
        <f aca="false">IF(H353="","",IF(H353&lt;=0,"Đã thu đủ",IF(E353="","",IF($C$4&lt;=E353,"Chưa đến hạn",IF(I353&lt;=30,"Quá hạn 1–30 ngày",IF(I353&lt;=60,"Quá hạn 31–60 ngày",IF(I353&lt;=90,"Quá hạn 61–90 ngày","Quá hạn trên 90 ngày")))))))</f>
        <v/>
      </c>
      <c r="K353" s="19"/>
    </row>
    <row r="354" customFormat="false" ht="15" hidden="false" customHeight="false" outlineLevel="0" collapsed="false">
      <c r="A354" s="37"/>
      <c r="B354" s="19"/>
      <c r="C354" s="20"/>
      <c r="D354" s="38"/>
      <c r="E354" s="39" t="str">
        <f aca="false">IF(OR(C354="",D354=""),"",C354+D354)</f>
        <v/>
      </c>
      <c r="F354" s="31"/>
      <c r="G354" s="31"/>
      <c r="H354" s="33" t="str">
        <f aca="false">IF(F354="","",F354-N(G354))</f>
        <v/>
      </c>
      <c r="I354" s="22" t="str">
        <f aca="false">IF(OR(H354="",E354=""),"",IF(H354&lt;=0,0,MAX(0,$C$4-E354)))</f>
        <v/>
      </c>
      <c r="J354" s="40" t="str">
        <f aca="false">IF(H354="","",IF(H354&lt;=0,"Đã thu đủ",IF(E354="","",IF($C$4&lt;=E354,"Chưa đến hạn",IF(I354&lt;=30,"Quá hạn 1–30 ngày",IF(I354&lt;=60,"Quá hạn 31–60 ngày",IF(I354&lt;=90,"Quá hạn 61–90 ngày","Quá hạn trên 90 ngày")))))))</f>
        <v/>
      </c>
      <c r="K354" s="19"/>
    </row>
    <row r="355" customFormat="false" ht="15" hidden="false" customHeight="false" outlineLevel="0" collapsed="false">
      <c r="A355" s="37"/>
      <c r="B355" s="19"/>
      <c r="C355" s="20"/>
      <c r="D355" s="38"/>
      <c r="E355" s="39" t="str">
        <f aca="false">IF(OR(C355="",D355=""),"",C355+D355)</f>
        <v/>
      </c>
      <c r="F355" s="31"/>
      <c r="G355" s="31"/>
      <c r="H355" s="33" t="str">
        <f aca="false">IF(F355="","",F355-N(G355))</f>
        <v/>
      </c>
      <c r="I355" s="22" t="str">
        <f aca="false">IF(OR(H355="",E355=""),"",IF(H355&lt;=0,0,MAX(0,$C$4-E355)))</f>
        <v/>
      </c>
      <c r="J355" s="40" t="str">
        <f aca="false">IF(H355="","",IF(H355&lt;=0,"Đã thu đủ",IF(E355="","",IF($C$4&lt;=E355,"Chưa đến hạn",IF(I355&lt;=30,"Quá hạn 1–30 ngày",IF(I355&lt;=60,"Quá hạn 31–60 ngày",IF(I355&lt;=90,"Quá hạn 61–90 ngày","Quá hạn trên 90 ngày")))))))</f>
        <v/>
      </c>
      <c r="K355" s="19"/>
    </row>
    <row r="356" customFormat="false" ht="15" hidden="false" customHeight="false" outlineLevel="0" collapsed="false">
      <c r="A356" s="37"/>
      <c r="B356" s="19"/>
      <c r="C356" s="20"/>
      <c r="D356" s="38"/>
      <c r="E356" s="39" t="str">
        <f aca="false">IF(OR(C356="",D356=""),"",C356+D356)</f>
        <v/>
      </c>
      <c r="F356" s="31"/>
      <c r="G356" s="31"/>
      <c r="H356" s="33" t="str">
        <f aca="false">IF(F356="","",F356-N(G356))</f>
        <v/>
      </c>
      <c r="I356" s="22" t="str">
        <f aca="false">IF(OR(H356="",E356=""),"",IF(H356&lt;=0,0,MAX(0,$C$4-E356)))</f>
        <v/>
      </c>
      <c r="J356" s="40" t="str">
        <f aca="false">IF(H356="","",IF(H356&lt;=0,"Đã thu đủ",IF(E356="","",IF($C$4&lt;=E356,"Chưa đến hạn",IF(I356&lt;=30,"Quá hạn 1–30 ngày",IF(I356&lt;=60,"Quá hạn 31–60 ngày",IF(I356&lt;=90,"Quá hạn 61–90 ngày","Quá hạn trên 90 ngày")))))))</f>
        <v/>
      </c>
      <c r="K356" s="19"/>
    </row>
    <row r="357" customFormat="false" ht="15" hidden="false" customHeight="false" outlineLevel="0" collapsed="false">
      <c r="A357" s="37"/>
      <c r="B357" s="19"/>
      <c r="C357" s="20"/>
      <c r="D357" s="38"/>
      <c r="E357" s="39" t="str">
        <f aca="false">IF(OR(C357="",D357=""),"",C357+D357)</f>
        <v/>
      </c>
      <c r="F357" s="31"/>
      <c r="G357" s="31"/>
      <c r="H357" s="33" t="str">
        <f aca="false">IF(F357="","",F357-N(G357))</f>
        <v/>
      </c>
      <c r="I357" s="22" t="str">
        <f aca="false">IF(OR(H357="",E357=""),"",IF(H357&lt;=0,0,MAX(0,$C$4-E357)))</f>
        <v/>
      </c>
      <c r="J357" s="40" t="str">
        <f aca="false">IF(H357="","",IF(H357&lt;=0,"Đã thu đủ",IF(E357="","",IF($C$4&lt;=E357,"Chưa đến hạn",IF(I357&lt;=30,"Quá hạn 1–30 ngày",IF(I357&lt;=60,"Quá hạn 31–60 ngày",IF(I357&lt;=90,"Quá hạn 61–90 ngày","Quá hạn trên 90 ngày")))))))</f>
        <v/>
      </c>
      <c r="K357" s="19"/>
    </row>
    <row r="358" customFormat="false" ht="15" hidden="false" customHeight="false" outlineLevel="0" collapsed="false">
      <c r="A358" s="37"/>
      <c r="B358" s="19"/>
      <c r="C358" s="20"/>
      <c r="D358" s="38"/>
      <c r="E358" s="39" t="str">
        <f aca="false">IF(OR(C358="",D358=""),"",C358+D358)</f>
        <v/>
      </c>
      <c r="F358" s="31"/>
      <c r="G358" s="31"/>
      <c r="H358" s="33" t="str">
        <f aca="false">IF(F358="","",F358-N(G358))</f>
        <v/>
      </c>
      <c r="I358" s="22" t="str">
        <f aca="false">IF(OR(H358="",E358=""),"",IF(H358&lt;=0,0,MAX(0,$C$4-E358)))</f>
        <v/>
      </c>
      <c r="J358" s="40" t="str">
        <f aca="false">IF(H358="","",IF(H358&lt;=0,"Đã thu đủ",IF(E358="","",IF($C$4&lt;=E358,"Chưa đến hạn",IF(I358&lt;=30,"Quá hạn 1–30 ngày",IF(I358&lt;=60,"Quá hạn 31–60 ngày",IF(I358&lt;=90,"Quá hạn 61–90 ngày","Quá hạn trên 90 ngày")))))))</f>
        <v/>
      </c>
      <c r="K358" s="19"/>
    </row>
    <row r="359" customFormat="false" ht="15" hidden="false" customHeight="false" outlineLevel="0" collapsed="false">
      <c r="A359" s="37"/>
      <c r="B359" s="19"/>
      <c r="C359" s="20"/>
      <c r="D359" s="38"/>
      <c r="E359" s="39" t="str">
        <f aca="false">IF(OR(C359="",D359=""),"",C359+D359)</f>
        <v/>
      </c>
      <c r="F359" s="31"/>
      <c r="G359" s="31"/>
      <c r="H359" s="33" t="str">
        <f aca="false">IF(F359="","",F359-N(G359))</f>
        <v/>
      </c>
      <c r="I359" s="22" t="str">
        <f aca="false">IF(OR(H359="",E359=""),"",IF(H359&lt;=0,0,MAX(0,$C$4-E359)))</f>
        <v/>
      </c>
      <c r="J359" s="40" t="str">
        <f aca="false">IF(H359="","",IF(H359&lt;=0,"Đã thu đủ",IF(E359="","",IF($C$4&lt;=E359,"Chưa đến hạn",IF(I359&lt;=30,"Quá hạn 1–30 ngày",IF(I359&lt;=60,"Quá hạn 31–60 ngày",IF(I359&lt;=90,"Quá hạn 61–90 ngày","Quá hạn trên 90 ngày")))))))</f>
        <v/>
      </c>
      <c r="K359" s="19"/>
    </row>
    <row r="360" customFormat="false" ht="15" hidden="false" customHeight="false" outlineLevel="0" collapsed="false">
      <c r="A360" s="37"/>
      <c r="B360" s="19"/>
      <c r="C360" s="20"/>
      <c r="D360" s="38"/>
      <c r="E360" s="39" t="str">
        <f aca="false">IF(OR(C360="",D360=""),"",C360+D360)</f>
        <v/>
      </c>
      <c r="F360" s="31"/>
      <c r="G360" s="31"/>
      <c r="H360" s="33" t="str">
        <f aca="false">IF(F360="","",F360-N(G360))</f>
        <v/>
      </c>
      <c r="I360" s="22" t="str">
        <f aca="false">IF(OR(H360="",E360=""),"",IF(H360&lt;=0,0,MAX(0,$C$4-E360)))</f>
        <v/>
      </c>
      <c r="J360" s="40" t="str">
        <f aca="false">IF(H360="","",IF(H360&lt;=0,"Đã thu đủ",IF(E360="","",IF($C$4&lt;=E360,"Chưa đến hạn",IF(I360&lt;=30,"Quá hạn 1–30 ngày",IF(I360&lt;=60,"Quá hạn 31–60 ngày",IF(I360&lt;=90,"Quá hạn 61–90 ngày","Quá hạn trên 90 ngày")))))))</f>
        <v/>
      </c>
      <c r="K360" s="19"/>
    </row>
    <row r="361" customFormat="false" ht="15" hidden="false" customHeight="false" outlineLevel="0" collapsed="false">
      <c r="A361" s="37"/>
      <c r="B361" s="19"/>
      <c r="C361" s="20"/>
      <c r="D361" s="38"/>
      <c r="E361" s="39" t="str">
        <f aca="false">IF(OR(C361="",D361=""),"",C361+D361)</f>
        <v/>
      </c>
      <c r="F361" s="31"/>
      <c r="G361" s="31"/>
      <c r="H361" s="33" t="str">
        <f aca="false">IF(F361="","",F361-N(G361))</f>
        <v/>
      </c>
      <c r="I361" s="22" t="str">
        <f aca="false">IF(OR(H361="",E361=""),"",IF(H361&lt;=0,0,MAX(0,$C$4-E361)))</f>
        <v/>
      </c>
      <c r="J361" s="40" t="str">
        <f aca="false">IF(H361="","",IF(H361&lt;=0,"Đã thu đủ",IF(E361="","",IF($C$4&lt;=E361,"Chưa đến hạn",IF(I361&lt;=30,"Quá hạn 1–30 ngày",IF(I361&lt;=60,"Quá hạn 31–60 ngày",IF(I361&lt;=90,"Quá hạn 61–90 ngày","Quá hạn trên 90 ngày")))))))</f>
        <v/>
      </c>
      <c r="K361" s="19"/>
    </row>
    <row r="362" customFormat="false" ht="15" hidden="false" customHeight="false" outlineLevel="0" collapsed="false">
      <c r="A362" s="37"/>
      <c r="B362" s="19"/>
      <c r="C362" s="20"/>
      <c r="D362" s="38"/>
      <c r="E362" s="39" t="str">
        <f aca="false">IF(OR(C362="",D362=""),"",C362+D362)</f>
        <v/>
      </c>
      <c r="F362" s="31"/>
      <c r="G362" s="31"/>
      <c r="H362" s="33" t="str">
        <f aca="false">IF(F362="","",F362-N(G362))</f>
        <v/>
      </c>
      <c r="I362" s="22" t="str">
        <f aca="false">IF(OR(H362="",E362=""),"",IF(H362&lt;=0,0,MAX(0,$C$4-E362)))</f>
        <v/>
      </c>
      <c r="J362" s="40" t="str">
        <f aca="false">IF(H362="","",IF(H362&lt;=0,"Đã thu đủ",IF(E362="","",IF($C$4&lt;=E362,"Chưa đến hạn",IF(I362&lt;=30,"Quá hạn 1–30 ngày",IF(I362&lt;=60,"Quá hạn 31–60 ngày",IF(I362&lt;=90,"Quá hạn 61–90 ngày","Quá hạn trên 90 ngày")))))))</f>
        <v/>
      </c>
      <c r="K362" s="19"/>
    </row>
    <row r="363" customFormat="false" ht="15" hidden="false" customHeight="false" outlineLevel="0" collapsed="false">
      <c r="A363" s="37"/>
      <c r="B363" s="19"/>
      <c r="C363" s="20"/>
      <c r="D363" s="38"/>
      <c r="E363" s="39" t="str">
        <f aca="false">IF(OR(C363="",D363=""),"",C363+D363)</f>
        <v/>
      </c>
      <c r="F363" s="31"/>
      <c r="G363" s="31"/>
      <c r="H363" s="33" t="str">
        <f aca="false">IF(F363="","",F363-N(G363))</f>
        <v/>
      </c>
      <c r="I363" s="22" t="str">
        <f aca="false">IF(OR(H363="",E363=""),"",IF(H363&lt;=0,0,MAX(0,$C$4-E363)))</f>
        <v/>
      </c>
      <c r="J363" s="40" t="str">
        <f aca="false">IF(H363="","",IF(H363&lt;=0,"Đã thu đủ",IF(E363="","",IF($C$4&lt;=E363,"Chưa đến hạn",IF(I363&lt;=30,"Quá hạn 1–30 ngày",IF(I363&lt;=60,"Quá hạn 31–60 ngày",IF(I363&lt;=90,"Quá hạn 61–90 ngày","Quá hạn trên 90 ngày")))))))</f>
        <v/>
      </c>
      <c r="K363" s="19"/>
    </row>
    <row r="364" customFormat="false" ht="15" hidden="false" customHeight="false" outlineLevel="0" collapsed="false">
      <c r="A364" s="37"/>
      <c r="B364" s="19"/>
      <c r="C364" s="20"/>
      <c r="D364" s="38"/>
      <c r="E364" s="39" t="str">
        <f aca="false">IF(OR(C364="",D364=""),"",C364+D364)</f>
        <v/>
      </c>
      <c r="F364" s="31"/>
      <c r="G364" s="31"/>
      <c r="H364" s="33" t="str">
        <f aca="false">IF(F364="","",F364-N(G364))</f>
        <v/>
      </c>
      <c r="I364" s="22" t="str">
        <f aca="false">IF(OR(H364="",E364=""),"",IF(H364&lt;=0,0,MAX(0,$C$4-E364)))</f>
        <v/>
      </c>
      <c r="J364" s="40" t="str">
        <f aca="false">IF(H364="","",IF(H364&lt;=0,"Đã thu đủ",IF(E364="","",IF($C$4&lt;=E364,"Chưa đến hạn",IF(I364&lt;=30,"Quá hạn 1–30 ngày",IF(I364&lt;=60,"Quá hạn 31–60 ngày",IF(I364&lt;=90,"Quá hạn 61–90 ngày","Quá hạn trên 90 ngày")))))))</f>
        <v/>
      </c>
      <c r="K364" s="19"/>
    </row>
    <row r="365" customFormat="false" ht="15" hidden="false" customHeight="false" outlineLevel="0" collapsed="false">
      <c r="A365" s="37"/>
      <c r="B365" s="19"/>
      <c r="C365" s="20"/>
      <c r="D365" s="38"/>
      <c r="E365" s="39" t="str">
        <f aca="false">IF(OR(C365="",D365=""),"",C365+D365)</f>
        <v/>
      </c>
      <c r="F365" s="31"/>
      <c r="G365" s="31"/>
      <c r="H365" s="33" t="str">
        <f aca="false">IF(F365="","",F365-N(G365))</f>
        <v/>
      </c>
      <c r="I365" s="22" t="str">
        <f aca="false">IF(OR(H365="",E365=""),"",IF(H365&lt;=0,0,MAX(0,$C$4-E365)))</f>
        <v/>
      </c>
      <c r="J365" s="40" t="str">
        <f aca="false">IF(H365="","",IF(H365&lt;=0,"Đã thu đủ",IF(E365="","",IF($C$4&lt;=E365,"Chưa đến hạn",IF(I365&lt;=30,"Quá hạn 1–30 ngày",IF(I365&lt;=60,"Quá hạn 31–60 ngày",IF(I365&lt;=90,"Quá hạn 61–90 ngày","Quá hạn trên 90 ngày")))))))</f>
        <v/>
      </c>
      <c r="K365" s="19"/>
    </row>
    <row r="366" customFormat="false" ht="15" hidden="false" customHeight="false" outlineLevel="0" collapsed="false">
      <c r="A366" s="37"/>
      <c r="B366" s="19"/>
      <c r="C366" s="20"/>
      <c r="D366" s="38"/>
      <c r="E366" s="39" t="str">
        <f aca="false">IF(OR(C366="",D366=""),"",C366+D366)</f>
        <v/>
      </c>
      <c r="F366" s="31"/>
      <c r="G366" s="31"/>
      <c r="H366" s="33" t="str">
        <f aca="false">IF(F366="","",F366-N(G366))</f>
        <v/>
      </c>
      <c r="I366" s="22" t="str">
        <f aca="false">IF(OR(H366="",E366=""),"",IF(H366&lt;=0,0,MAX(0,$C$4-E366)))</f>
        <v/>
      </c>
      <c r="J366" s="40" t="str">
        <f aca="false">IF(H366="","",IF(H366&lt;=0,"Đã thu đủ",IF(E366="","",IF($C$4&lt;=E366,"Chưa đến hạn",IF(I366&lt;=30,"Quá hạn 1–30 ngày",IF(I366&lt;=60,"Quá hạn 31–60 ngày",IF(I366&lt;=90,"Quá hạn 61–90 ngày","Quá hạn trên 90 ngày")))))))</f>
        <v/>
      </c>
      <c r="K366" s="19"/>
    </row>
    <row r="367" customFormat="false" ht="15" hidden="false" customHeight="false" outlineLevel="0" collapsed="false">
      <c r="A367" s="37"/>
      <c r="B367" s="19"/>
      <c r="C367" s="20"/>
      <c r="D367" s="38"/>
      <c r="E367" s="39" t="str">
        <f aca="false">IF(OR(C367="",D367=""),"",C367+D367)</f>
        <v/>
      </c>
      <c r="F367" s="31"/>
      <c r="G367" s="31"/>
      <c r="H367" s="33" t="str">
        <f aca="false">IF(F367="","",F367-N(G367))</f>
        <v/>
      </c>
      <c r="I367" s="22" t="str">
        <f aca="false">IF(OR(H367="",E367=""),"",IF(H367&lt;=0,0,MAX(0,$C$4-E367)))</f>
        <v/>
      </c>
      <c r="J367" s="40" t="str">
        <f aca="false">IF(H367="","",IF(H367&lt;=0,"Đã thu đủ",IF(E367="","",IF($C$4&lt;=E367,"Chưa đến hạn",IF(I367&lt;=30,"Quá hạn 1–30 ngày",IF(I367&lt;=60,"Quá hạn 31–60 ngày",IF(I367&lt;=90,"Quá hạn 61–90 ngày","Quá hạn trên 90 ngày")))))))</f>
        <v/>
      </c>
      <c r="K367" s="19"/>
    </row>
    <row r="368" customFormat="false" ht="15" hidden="false" customHeight="false" outlineLevel="0" collapsed="false">
      <c r="A368" s="37"/>
      <c r="B368" s="19"/>
      <c r="C368" s="20"/>
      <c r="D368" s="38"/>
      <c r="E368" s="39" t="str">
        <f aca="false">IF(OR(C368="",D368=""),"",C368+D368)</f>
        <v/>
      </c>
      <c r="F368" s="31"/>
      <c r="G368" s="31"/>
      <c r="H368" s="33" t="str">
        <f aca="false">IF(F368="","",F368-N(G368))</f>
        <v/>
      </c>
      <c r="I368" s="22" t="str">
        <f aca="false">IF(OR(H368="",E368=""),"",IF(H368&lt;=0,0,MAX(0,$C$4-E368)))</f>
        <v/>
      </c>
      <c r="J368" s="40" t="str">
        <f aca="false">IF(H368="","",IF(H368&lt;=0,"Đã thu đủ",IF(E368="","",IF($C$4&lt;=E368,"Chưa đến hạn",IF(I368&lt;=30,"Quá hạn 1–30 ngày",IF(I368&lt;=60,"Quá hạn 31–60 ngày",IF(I368&lt;=90,"Quá hạn 61–90 ngày","Quá hạn trên 90 ngày")))))))</f>
        <v/>
      </c>
      <c r="K368" s="19"/>
    </row>
    <row r="369" customFormat="false" ht="15" hidden="false" customHeight="false" outlineLevel="0" collapsed="false">
      <c r="A369" s="37"/>
      <c r="B369" s="19"/>
      <c r="C369" s="20"/>
      <c r="D369" s="38"/>
      <c r="E369" s="39" t="str">
        <f aca="false">IF(OR(C369="",D369=""),"",C369+D369)</f>
        <v/>
      </c>
      <c r="F369" s="31"/>
      <c r="G369" s="31"/>
      <c r="H369" s="33" t="str">
        <f aca="false">IF(F369="","",F369-N(G369))</f>
        <v/>
      </c>
      <c r="I369" s="22" t="str">
        <f aca="false">IF(OR(H369="",E369=""),"",IF(H369&lt;=0,0,MAX(0,$C$4-E369)))</f>
        <v/>
      </c>
      <c r="J369" s="40" t="str">
        <f aca="false">IF(H369="","",IF(H369&lt;=0,"Đã thu đủ",IF(E369="","",IF($C$4&lt;=E369,"Chưa đến hạn",IF(I369&lt;=30,"Quá hạn 1–30 ngày",IF(I369&lt;=60,"Quá hạn 31–60 ngày",IF(I369&lt;=90,"Quá hạn 61–90 ngày","Quá hạn trên 90 ngày")))))))</f>
        <v/>
      </c>
      <c r="K369" s="19"/>
    </row>
    <row r="370" customFormat="false" ht="15" hidden="false" customHeight="false" outlineLevel="0" collapsed="false">
      <c r="A370" s="37"/>
      <c r="B370" s="19"/>
      <c r="C370" s="20"/>
      <c r="D370" s="38"/>
      <c r="E370" s="39" t="str">
        <f aca="false">IF(OR(C370="",D370=""),"",C370+D370)</f>
        <v/>
      </c>
      <c r="F370" s="31"/>
      <c r="G370" s="31"/>
      <c r="H370" s="33" t="str">
        <f aca="false">IF(F370="","",F370-N(G370))</f>
        <v/>
      </c>
      <c r="I370" s="22" t="str">
        <f aca="false">IF(OR(H370="",E370=""),"",IF(H370&lt;=0,0,MAX(0,$C$4-E370)))</f>
        <v/>
      </c>
      <c r="J370" s="40" t="str">
        <f aca="false">IF(H370="","",IF(H370&lt;=0,"Đã thu đủ",IF(E370="","",IF($C$4&lt;=E370,"Chưa đến hạn",IF(I370&lt;=30,"Quá hạn 1–30 ngày",IF(I370&lt;=60,"Quá hạn 31–60 ngày",IF(I370&lt;=90,"Quá hạn 61–90 ngày","Quá hạn trên 90 ngày")))))))</f>
        <v/>
      </c>
      <c r="K370" s="19"/>
    </row>
    <row r="371" customFormat="false" ht="15" hidden="false" customHeight="false" outlineLevel="0" collapsed="false">
      <c r="A371" s="37"/>
      <c r="B371" s="19"/>
      <c r="C371" s="20"/>
      <c r="D371" s="38"/>
      <c r="E371" s="39" t="str">
        <f aca="false">IF(OR(C371="",D371=""),"",C371+D371)</f>
        <v/>
      </c>
      <c r="F371" s="31"/>
      <c r="G371" s="31"/>
      <c r="H371" s="33" t="str">
        <f aca="false">IF(F371="","",F371-N(G371))</f>
        <v/>
      </c>
      <c r="I371" s="22" t="str">
        <f aca="false">IF(OR(H371="",E371=""),"",IF(H371&lt;=0,0,MAX(0,$C$4-E371)))</f>
        <v/>
      </c>
      <c r="J371" s="40" t="str">
        <f aca="false">IF(H371="","",IF(H371&lt;=0,"Đã thu đủ",IF(E371="","",IF($C$4&lt;=E371,"Chưa đến hạn",IF(I371&lt;=30,"Quá hạn 1–30 ngày",IF(I371&lt;=60,"Quá hạn 31–60 ngày",IF(I371&lt;=90,"Quá hạn 61–90 ngày","Quá hạn trên 90 ngày")))))))</f>
        <v/>
      </c>
      <c r="K371" s="19"/>
    </row>
    <row r="372" customFormat="false" ht="15" hidden="false" customHeight="false" outlineLevel="0" collapsed="false">
      <c r="A372" s="37"/>
      <c r="B372" s="19"/>
      <c r="C372" s="20"/>
      <c r="D372" s="38"/>
      <c r="E372" s="39" t="str">
        <f aca="false">IF(OR(C372="",D372=""),"",C372+D372)</f>
        <v/>
      </c>
      <c r="F372" s="31"/>
      <c r="G372" s="31"/>
      <c r="H372" s="33" t="str">
        <f aca="false">IF(F372="","",F372-N(G372))</f>
        <v/>
      </c>
      <c r="I372" s="22" t="str">
        <f aca="false">IF(OR(H372="",E372=""),"",IF(H372&lt;=0,0,MAX(0,$C$4-E372)))</f>
        <v/>
      </c>
      <c r="J372" s="40" t="str">
        <f aca="false">IF(H372="","",IF(H372&lt;=0,"Đã thu đủ",IF(E372="","",IF($C$4&lt;=E372,"Chưa đến hạn",IF(I372&lt;=30,"Quá hạn 1–30 ngày",IF(I372&lt;=60,"Quá hạn 31–60 ngày",IF(I372&lt;=90,"Quá hạn 61–90 ngày","Quá hạn trên 90 ngày")))))))</f>
        <v/>
      </c>
      <c r="K372" s="19"/>
    </row>
    <row r="373" customFormat="false" ht="15" hidden="false" customHeight="false" outlineLevel="0" collapsed="false">
      <c r="A373" s="37"/>
      <c r="B373" s="19"/>
      <c r="C373" s="20"/>
      <c r="D373" s="38"/>
      <c r="E373" s="39" t="str">
        <f aca="false">IF(OR(C373="",D373=""),"",C373+D373)</f>
        <v/>
      </c>
      <c r="F373" s="31"/>
      <c r="G373" s="31"/>
      <c r="H373" s="33" t="str">
        <f aca="false">IF(F373="","",F373-N(G373))</f>
        <v/>
      </c>
      <c r="I373" s="22" t="str">
        <f aca="false">IF(OR(H373="",E373=""),"",IF(H373&lt;=0,0,MAX(0,$C$4-E373)))</f>
        <v/>
      </c>
      <c r="J373" s="40" t="str">
        <f aca="false">IF(H373="","",IF(H373&lt;=0,"Đã thu đủ",IF(E373="","",IF($C$4&lt;=E373,"Chưa đến hạn",IF(I373&lt;=30,"Quá hạn 1–30 ngày",IF(I373&lt;=60,"Quá hạn 31–60 ngày",IF(I373&lt;=90,"Quá hạn 61–90 ngày","Quá hạn trên 90 ngày")))))))</f>
        <v/>
      </c>
      <c r="K373" s="19"/>
    </row>
    <row r="374" customFormat="false" ht="15" hidden="false" customHeight="false" outlineLevel="0" collapsed="false">
      <c r="A374" s="37"/>
      <c r="B374" s="19"/>
      <c r="C374" s="20"/>
      <c r="D374" s="38"/>
      <c r="E374" s="39" t="str">
        <f aca="false">IF(OR(C374="",D374=""),"",C374+D374)</f>
        <v/>
      </c>
      <c r="F374" s="31"/>
      <c r="G374" s="31"/>
      <c r="H374" s="33" t="str">
        <f aca="false">IF(F374="","",F374-N(G374))</f>
        <v/>
      </c>
      <c r="I374" s="22" t="str">
        <f aca="false">IF(OR(H374="",E374=""),"",IF(H374&lt;=0,0,MAX(0,$C$4-E374)))</f>
        <v/>
      </c>
      <c r="J374" s="40" t="str">
        <f aca="false">IF(H374="","",IF(H374&lt;=0,"Đã thu đủ",IF(E374="","",IF($C$4&lt;=E374,"Chưa đến hạn",IF(I374&lt;=30,"Quá hạn 1–30 ngày",IF(I374&lt;=60,"Quá hạn 31–60 ngày",IF(I374&lt;=90,"Quá hạn 61–90 ngày","Quá hạn trên 90 ngày")))))))</f>
        <v/>
      </c>
      <c r="K374" s="19"/>
    </row>
    <row r="375" customFormat="false" ht="15" hidden="false" customHeight="false" outlineLevel="0" collapsed="false">
      <c r="A375" s="37"/>
      <c r="B375" s="19"/>
      <c r="C375" s="20"/>
      <c r="D375" s="38"/>
      <c r="E375" s="39" t="str">
        <f aca="false">IF(OR(C375="",D375=""),"",C375+D375)</f>
        <v/>
      </c>
      <c r="F375" s="31"/>
      <c r="G375" s="31"/>
      <c r="H375" s="33" t="str">
        <f aca="false">IF(F375="","",F375-N(G375))</f>
        <v/>
      </c>
      <c r="I375" s="22" t="str">
        <f aca="false">IF(OR(H375="",E375=""),"",IF(H375&lt;=0,0,MAX(0,$C$4-E375)))</f>
        <v/>
      </c>
      <c r="J375" s="40" t="str">
        <f aca="false">IF(H375="","",IF(H375&lt;=0,"Đã thu đủ",IF(E375="","",IF($C$4&lt;=E375,"Chưa đến hạn",IF(I375&lt;=30,"Quá hạn 1–30 ngày",IF(I375&lt;=60,"Quá hạn 31–60 ngày",IF(I375&lt;=90,"Quá hạn 61–90 ngày","Quá hạn trên 90 ngày")))))))</f>
        <v/>
      </c>
      <c r="K375" s="19"/>
    </row>
    <row r="376" customFormat="false" ht="15" hidden="false" customHeight="false" outlineLevel="0" collapsed="false">
      <c r="A376" s="37"/>
      <c r="B376" s="19"/>
      <c r="C376" s="20"/>
      <c r="D376" s="38"/>
      <c r="E376" s="39" t="str">
        <f aca="false">IF(OR(C376="",D376=""),"",C376+D376)</f>
        <v/>
      </c>
      <c r="F376" s="31"/>
      <c r="G376" s="31"/>
      <c r="H376" s="33" t="str">
        <f aca="false">IF(F376="","",F376-N(G376))</f>
        <v/>
      </c>
      <c r="I376" s="22" t="str">
        <f aca="false">IF(OR(H376="",E376=""),"",IF(H376&lt;=0,0,MAX(0,$C$4-E376)))</f>
        <v/>
      </c>
      <c r="J376" s="40" t="str">
        <f aca="false">IF(H376="","",IF(H376&lt;=0,"Đã thu đủ",IF(E376="","",IF($C$4&lt;=E376,"Chưa đến hạn",IF(I376&lt;=30,"Quá hạn 1–30 ngày",IF(I376&lt;=60,"Quá hạn 31–60 ngày",IF(I376&lt;=90,"Quá hạn 61–90 ngày","Quá hạn trên 90 ngày")))))))</f>
        <v/>
      </c>
      <c r="K376" s="19"/>
    </row>
    <row r="377" customFormat="false" ht="15" hidden="false" customHeight="false" outlineLevel="0" collapsed="false">
      <c r="A377" s="37"/>
      <c r="B377" s="19"/>
      <c r="C377" s="20"/>
      <c r="D377" s="38"/>
      <c r="E377" s="39" t="str">
        <f aca="false">IF(OR(C377="",D377=""),"",C377+D377)</f>
        <v/>
      </c>
      <c r="F377" s="31"/>
      <c r="G377" s="31"/>
      <c r="H377" s="33" t="str">
        <f aca="false">IF(F377="","",F377-N(G377))</f>
        <v/>
      </c>
      <c r="I377" s="22" t="str">
        <f aca="false">IF(OR(H377="",E377=""),"",IF(H377&lt;=0,0,MAX(0,$C$4-E377)))</f>
        <v/>
      </c>
      <c r="J377" s="40" t="str">
        <f aca="false">IF(H377="","",IF(H377&lt;=0,"Đã thu đủ",IF(E377="","",IF($C$4&lt;=E377,"Chưa đến hạn",IF(I377&lt;=30,"Quá hạn 1–30 ngày",IF(I377&lt;=60,"Quá hạn 31–60 ngày",IF(I377&lt;=90,"Quá hạn 61–90 ngày","Quá hạn trên 90 ngày")))))))</f>
        <v/>
      </c>
      <c r="K377" s="19"/>
    </row>
    <row r="378" customFormat="false" ht="15" hidden="false" customHeight="false" outlineLevel="0" collapsed="false">
      <c r="A378" s="37"/>
      <c r="B378" s="19"/>
      <c r="C378" s="20"/>
      <c r="D378" s="38"/>
      <c r="E378" s="39" t="str">
        <f aca="false">IF(OR(C378="",D378=""),"",C378+D378)</f>
        <v/>
      </c>
      <c r="F378" s="31"/>
      <c r="G378" s="31"/>
      <c r="H378" s="33" t="str">
        <f aca="false">IF(F378="","",F378-N(G378))</f>
        <v/>
      </c>
      <c r="I378" s="22" t="str">
        <f aca="false">IF(OR(H378="",E378=""),"",IF(H378&lt;=0,0,MAX(0,$C$4-E378)))</f>
        <v/>
      </c>
      <c r="J378" s="40" t="str">
        <f aca="false">IF(H378="","",IF(H378&lt;=0,"Đã thu đủ",IF(E378="","",IF($C$4&lt;=E378,"Chưa đến hạn",IF(I378&lt;=30,"Quá hạn 1–30 ngày",IF(I378&lt;=60,"Quá hạn 31–60 ngày",IF(I378&lt;=90,"Quá hạn 61–90 ngày","Quá hạn trên 90 ngày")))))))</f>
        <v/>
      </c>
      <c r="K378" s="19"/>
    </row>
    <row r="379" customFormat="false" ht="15" hidden="false" customHeight="false" outlineLevel="0" collapsed="false">
      <c r="A379" s="37"/>
      <c r="B379" s="19"/>
      <c r="C379" s="20"/>
      <c r="D379" s="38"/>
      <c r="E379" s="39" t="str">
        <f aca="false">IF(OR(C379="",D379=""),"",C379+D379)</f>
        <v/>
      </c>
      <c r="F379" s="31"/>
      <c r="G379" s="31"/>
      <c r="H379" s="33" t="str">
        <f aca="false">IF(F379="","",F379-N(G379))</f>
        <v/>
      </c>
      <c r="I379" s="22" t="str">
        <f aca="false">IF(OR(H379="",E379=""),"",IF(H379&lt;=0,0,MAX(0,$C$4-E379)))</f>
        <v/>
      </c>
      <c r="J379" s="40" t="str">
        <f aca="false">IF(H379="","",IF(H379&lt;=0,"Đã thu đủ",IF(E379="","",IF($C$4&lt;=E379,"Chưa đến hạn",IF(I379&lt;=30,"Quá hạn 1–30 ngày",IF(I379&lt;=60,"Quá hạn 31–60 ngày",IF(I379&lt;=90,"Quá hạn 61–90 ngày","Quá hạn trên 90 ngày")))))))</f>
        <v/>
      </c>
      <c r="K379" s="19"/>
    </row>
    <row r="380" customFormat="false" ht="15" hidden="false" customHeight="false" outlineLevel="0" collapsed="false">
      <c r="A380" s="37"/>
      <c r="B380" s="19"/>
      <c r="C380" s="20"/>
      <c r="D380" s="38"/>
      <c r="E380" s="39" t="str">
        <f aca="false">IF(OR(C380="",D380=""),"",C380+D380)</f>
        <v/>
      </c>
      <c r="F380" s="31"/>
      <c r="G380" s="31"/>
      <c r="H380" s="33" t="str">
        <f aca="false">IF(F380="","",F380-N(G380))</f>
        <v/>
      </c>
      <c r="I380" s="22" t="str">
        <f aca="false">IF(OR(H380="",E380=""),"",IF(H380&lt;=0,0,MAX(0,$C$4-E380)))</f>
        <v/>
      </c>
      <c r="J380" s="40" t="str">
        <f aca="false">IF(H380="","",IF(H380&lt;=0,"Đã thu đủ",IF(E380="","",IF($C$4&lt;=E380,"Chưa đến hạn",IF(I380&lt;=30,"Quá hạn 1–30 ngày",IF(I380&lt;=60,"Quá hạn 31–60 ngày",IF(I380&lt;=90,"Quá hạn 61–90 ngày","Quá hạn trên 90 ngày")))))))</f>
        <v/>
      </c>
      <c r="K380" s="19"/>
    </row>
    <row r="381" customFormat="false" ht="15" hidden="false" customHeight="false" outlineLevel="0" collapsed="false">
      <c r="A381" s="37"/>
      <c r="B381" s="19"/>
      <c r="C381" s="20"/>
      <c r="D381" s="38"/>
      <c r="E381" s="39" t="str">
        <f aca="false">IF(OR(C381="",D381=""),"",C381+D381)</f>
        <v/>
      </c>
      <c r="F381" s="31"/>
      <c r="G381" s="31"/>
      <c r="H381" s="33" t="str">
        <f aca="false">IF(F381="","",F381-N(G381))</f>
        <v/>
      </c>
      <c r="I381" s="22" t="str">
        <f aca="false">IF(OR(H381="",E381=""),"",IF(H381&lt;=0,0,MAX(0,$C$4-E381)))</f>
        <v/>
      </c>
      <c r="J381" s="40" t="str">
        <f aca="false">IF(H381="","",IF(H381&lt;=0,"Đã thu đủ",IF(E381="","",IF($C$4&lt;=E381,"Chưa đến hạn",IF(I381&lt;=30,"Quá hạn 1–30 ngày",IF(I381&lt;=60,"Quá hạn 31–60 ngày",IF(I381&lt;=90,"Quá hạn 61–90 ngày","Quá hạn trên 90 ngày")))))))</f>
        <v/>
      </c>
      <c r="K381" s="19"/>
    </row>
    <row r="382" customFormat="false" ht="15" hidden="false" customHeight="false" outlineLevel="0" collapsed="false">
      <c r="A382" s="37"/>
      <c r="B382" s="19"/>
      <c r="C382" s="20"/>
      <c r="D382" s="38"/>
      <c r="E382" s="39" t="str">
        <f aca="false">IF(OR(C382="",D382=""),"",C382+D382)</f>
        <v/>
      </c>
      <c r="F382" s="31"/>
      <c r="G382" s="31"/>
      <c r="H382" s="33" t="str">
        <f aca="false">IF(F382="","",F382-N(G382))</f>
        <v/>
      </c>
      <c r="I382" s="22" t="str">
        <f aca="false">IF(OR(H382="",E382=""),"",IF(H382&lt;=0,0,MAX(0,$C$4-E382)))</f>
        <v/>
      </c>
      <c r="J382" s="40" t="str">
        <f aca="false">IF(H382="","",IF(H382&lt;=0,"Đã thu đủ",IF(E382="","",IF($C$4&lt;=E382,"Chưa đến hạn",IF(I382&lt;=30,"Quá hạn 1–30 ngày",IF(I382&lt;=60,"Quá hạn 31–60 ngày",IF(I382&lt;=90,"Quá hạn 61–90 ngày","Quá hạn trên 90 ngày")))))))</f>
        <v/>
      </c>
      <c r="K382" s="19"/>
    </row>
    <row r="383" customFormat="false" ht="15" hidden="false" customHeight="false" outlineLevel="0" collapsed="false">
      <c r="A383" s="37"/>
      <c r="B383" s="19"/>
      <c r="C383" s="20"/>
      <c r="D383" s="38"/>
      <c r="E383" s="39" t="str">
        <f aca="false">IF(OR(C383="",D383=""),"",C383+D383)</f>
        <v/>
      </c>
      <c r="F383" s="31"/>
      <c r="G383" s="31"/>
      <c r="H383" s="33" t="str">
        <f aca="false">IF(F383="","",F383-N(G383))</f>
        <v/>
      </c>
      <c r="I383" s="22" t="str">
        <f aca="false">IF(OR(H383="",E383=""),"",IF(H383&lt;=0,0,MAX(0,$C$4-E383)))</f>
        <v/>
      </c>
      <c r="J383" s="40" t="str">
        <f aca="false">IF(H383="","",IF(H383&lt;=0,"Đã thu đủ",IF(E383="","",IF($C$4&lt;=E383,"Chưa đến hạn",IF(I383&lt;=30,"Quá hạn 1–30 ngày",IF(I383&lt;=60,"Quá hạn 31–60 ngày",IF(I383&lt;=90,"Quá hạn 61–90 ngày","Quá hạn trên 90 ngày")))))))</f>
        <v/>
      </c>
      <c r="K383" s="19"/>
    </row>
    <row r="384" customFormat="false" ht="15" hidden="false" customHeight="false" outlineLevel="0" collapsed="false">
      <c r="A384" s="37"/>
      <c r="B384" s="19"/>
      <c r="C384" s="20"/>
      <c r="D384" s="38"/>
      <c r="E384" s="39" t="str">
        <f aca="false">IF(OR(C384="",D384=""),"",C384+D384)</f>
        <v/>
      </c>
      <c r="F384" s="31"/>
      <c r="G384" s="31"/>
      <c r="H384" s="33" t="str">
        <f aca="false">IF(F384="","",F384-N(G384))</f>
        <v/>
      </c>
      <c r="I384" s="22" t="str">
        <f aca="false">IF(OR(H384="",E384=""),"",IF(H384&lt;=0,0,MAX(0,$C$4-E384)))</f>
        <v/>
      </c>
      <c r="J384" s="40" t="str">
        <f aca="false">IF(H384="","",IF(H384&lt;=0,"Đã thu đủ",IF(E384="","",IF($C$4&lt;=E384,"Chưa đến hạn",IF(I384&lt;=30,"Quá hạn 1–30 ngày",IF(I384&lt;=60,"Quá hạn 31–60 ngày",IF(I384&lt;=90,"Quá hạn 61–90 ngày","Quá hạn trên 90 ngày")))))))</f>
        <v/>
      </c>
      <c r="K384" s="19"/>
    </row>
    <row r="385" customFormat="false" ht="15" hidden="false" customHeight="false" outlineLevel="0" collapsed="false">
      <c r="A385" s="37"/>
      <c r="B385" s="19"/>
      <c r="C385" s="20"/>
      <c r="D385" s="38"/>
      <c r="E385" s="39" t="str">
        <f aca="false">IF(OR(C385="",D385=""),"",C385+D385)</f>
        <v/>
      </c>
      <c r="F385" s="31"/>
      <c r="G385" s="31"/>
      <c r="H385" s="33" t="str">
        <f aca="false">IF(F385="","",F385-N(G385))</f>
        <v/>
      </c>
      <c r="I385" s="22" t="str">
        <f aca="false">IF(OR(H385="",E385=""),"",IF(H385&lt;=0,0,MAX(0,$C$4-E385)))</f>
        <v/>
      </c>
      <c r="J385" s="40" t="str">
        <f aca="false">IF(H385="","",IF(H385&lt;=0,"Đã thu đủ",IF(E385="","",IF($C$4&lt;=E385,"Chưa đến hạn",IF(I385&lt;=30,"Quá hạn 1–30 ngày",IF(I385&lt;=60,"Quá hạn 31–60 ngày",IF(I385&lt;=90,"Quá hạn 61–90 ngày","Quá hạn trên 90 ngày")))))))</f>
        <v/>
      </c>
      <c r="K385" s="19"/>
    </row>
    <row r="386" customFormat="false" ht="15" hidden="false" customHeight="false" outlineLevel="0" collapsed="false">
      <c r="A386" s="37"/>
      <c r="B386" s="19"/>
      <c r="C386" s="20"/>
      <c r="D386" s="38"/>
      <c r="E386" s="39" t="str">
        <f aca="false">IF(OR(C386="",D386=""),"",C386+D386)</f>
        <v/>
      </c>
      <c r="F386" s="31"/>
      <c r="G386" s="31"/>
      <c r="H386" s="33" t="str">
        <f aca="false">IF(F386="","",F386-N(G386))</f>
        <v/>
      </c>
      <c r="I386" s="22" t="str">
        <f aca="false">IF(OR(H386="",E386=""),"",IF(H386&lt;=0,0,MAX(0,$C$4-E386)))</f>
        <v/>
      </c>
      <c r="J386" s="40" t="str">
        <f aca="false">IF(H386="","",IF(H386&lt;=0,"Đã thu đủ",IF(E386="","",IF($C$4&lt;=E386,"Chưa đến hạn",IF(I386&lt;=30,"Quá hạn 1–30 ngày",IF(I386&lt;=60,"Quá hạn 31–60 ngày",IF(I386&lt;=90,"Quá hạn 61–90 ngày","Quá hạn trên 90 ngày")))))))</f>
        <v/>
      </c>
      <c r="K386" s="19"/>
    </row>
    <row r="387" customFormat="false" ht="15" hidden="false" customHeight="false" outlineLevel="0" collapsed="false">
      <c r="A387" s="37"/>
      <c r="B387" s="19"/>
      <c r="C387" s="20"/>
      <c r="D387" s="38"/>
      <c r="E387" s="39" t="str">
        <f aca="false">IF(OR(C387="",D387=""),"",C387+D387)</f>
        <v/>
      </c>
      <c r="F387" s="31"/>
      <c r="G387" s="31"/>
      <c r="H387" s="33" t="str">
        <f aca="false">IF(F387="","",F387-N(G387))</f>
        <v/>
      </c>
      <c r="I387" s="22" t="str">
        <f aca="false">IF(OR(H387="",E387=""),"",IF(H387&lt;=0,0,MAX(0,$C$4-E387)))</f>
        <v/>
      </c>
      <c r="J387" s="40" t="str">
        <f aca="false">IF(H387="","",IF(H387&lt;=0,"Đã thu đủ",IF(E387="","",IF($C$4&lt;=E387,"Chưa đến hạn",IF(I387&lt;=30,"Quá hạn 1–30 ngày",IF(I387&lt;=60,"Quá hạn 31–60 ngày",IF(I387&lt;=90,"Quá hạn 61–90 ngày","Quá hạn trên 90 ngày")))))))</f>
        <v/>
      </c>
      <c r="K387" s="19"/>
    </row>
    <row r="388" customFormat="false" ht="15" hidden="false" customHeight="false" outlineLevel="0" collapsed="false">
      <c r="A388" s="37"/>
      <c r="B388" s="19"/>
      <c r="C388" s="20"/>
      <c r="D388" s="38"/>
      <c r="E388" s="39" t="str">
        <f aca="false">IF(OR(C388="",D388=""),"",C388+D388)</f>
        <v/>
      </c>
      <c r="F388" s="31"/>
      <c r="G388" s="31"/>
      <c r="H388" s="33" t="str">
        <f aca="false">IF(F388="","",F388-N(G388))</f>
        <v/>
      </c>
      <c r="I388" s="22" t="str">
        <f aca="false">IF(OR(H388="",E388=""),"",IF(H388&lt;=0,0,MAX(0,$C$4-E388)))</f>
        <v/>
      </c>
      <c r="J388" s="40" t="str">
        <f aca="false">IF(H388="","",IF(H388&lt;=0,"Đã thu đủ",IF(E388="","",IF($C$4&lt;=E388,"Chưa đến hạn",IF(I388&lt;=30,"Quá hạn 1–30 ngày",IF(I388&lt;=60,"Quá hạn 31–60 ngày",IF(I388&lt;=90,"Quá hạn 61–90 ngày","Quá hạn trên 90 ngày")))))))</f>
        <v/>
      </c>
      <c r="K388" s="19"/>
    </row>
    <row r="389" customFormat="false" ht="15" hidden="false" customHeight="false" outlineLevel="0" collapsed="false">
      <c r="A389" s="37"/>
      <c r="B389" s="19"/>
      <c r="C389" s="20"/>
      <c r="D389" s="38"/>
      <c r="E389" s="39" t="str">
        <f aca="false">IF(OR(C389="",D389=""),"",C389+D389)</f>
        <v/>
      </c>
      <c r="F389" s="31"/>
      <c r="G389" s="31"/>
      <c r="H389" s="33" t="str">
        <f aca="false">IF(F389="","",F389-N(G389))</f>
        <v/>
      </c>
      <c r="I389" s="22" t="str">
        <f aca="false">IF(OR(H389="",E389=""),"",IF(H389&lt;=0,0,MAX(0,$C$4-E389)))</f>
        <v/>
      </c>
      <c r="J389" s="40" t="str">
        <f aca="false">IF(H389="","",IF(H389&lt;=0,"Đã thu đủ",IF(E389="","",IF($C$4&lt;=E389,"Chưa đến hạn",IF(I389&lt;=30,"Quá hạn 1–30 ngày",IF(I389&lt;=60,"Quá hạn 31–60 ngày",IF(I389&lt;=90,"Quá hạn 61–90 ngày","Quá hạn trên 90 ngày")))))))</f>
        <v/>
      </c>
      <c r="K389" s="19"/>
    </row>
    <row r="390" customFormat="false" ht="15" hidden="false" customHeight="false" outlineLevel="0" collapsed="false">
      <c r="A390" s="37"/>
      <c r="B390" s="19"/>
      <c r="C390" s="20"/>
      <c r="D390" s="38"/>
      <c r="E390" s="39" t="str">
        <f aca="false">IF(OR(C390="",D390=""),"",C390+D390)</f>
        <v/>
      </c>
      <c r="F390" s="31"/>
      <c r="G390" s="31"/>
      <c r="H390" s="33" t="str">
        <f aca="false">IF(F390="","",F390-N(G390))</f>
        <v/>
      </c>
      <c r="I390" s="22" t="str">
        <f aca="false">IF(OR(H390="",E390=""),"",IF(H390&lt;=0,0,MAX(0,$C$4-E390)))</f>
        <v/>
      </c>
      <c r="J390" s="40" t="str">
        <f aca="false">IF(H390="","",IF(H390&lt;=0,"Đã thu đủ",IF(E390="","",IF($C$4&lt;=E390,"Chưa đến hạn",IF(I390&lt;=30,"Quá hạn 1–30 ngày",IF(I390&lt;=60,"Quá hạn 31–60 ngày",IF(I390&lt;=90,"Quá hạn 61–90 ngày","Quá hạn trên 90 ngày")))))))</f>
        <v/>
      </c>
      <c r="K390" s="19"/>
    </row>
    <row r="391" customFormat="false" ht="15" hidden="false" customHeight="false" outlineLevel="0" collapsed="false">
      <c r="A391" s="37"/>
      <c r="B391" s="19"/>
      <c r="C391" s="20"/>
      <c r="D391" s="38"/>
      <c r="E391" s="39" t="str">
        <f aca="false">IF(OR(C391="",D391=""),"",C391+D391)</f>
        <v/>
      </c>
      <c r="F391" s="31"/>
      <c r="G391" s="31"/>
      <c r="H391" s="33" t="str">
        <f aca="false">IF(F391="","",F391-N(G391))</f>
        <v/>
      </c>
      <c r="I391" s="22" t="str">
        <f aca="false">IF(OR(H391="",E391=""),"",IF(H391&lt;=0,0,MAX(0,$C$4-E391)))</f>
        <v/>
      </c>
      <c r="J391" s="40" t="str">
        <f aca="false">IF(H391="","",IF(H391&lt;=0,"Đã thu đủ",IF(E391="","",IF($C$4&lt;=E391,"Chưa đến hạn",IF(I391&lt;=30,"Quá hạn 1–30 ngày",IF(I391&lt;=60,"Quá hạn 31–60 ngày",IF(I391&lt;=90,"Quá hạn 61–90 ngày","Quá hạn trên 90 ngày")))))))</f>
        <v/>
      </c>
      <c r="K391" s="19"/>
    </row>
    <row r="392" customFormat="false" ht="15" hidden="false" customHeight="false" outlineLevel="0" collapsed="false">
      <c r="A392" s="37"/>
      <c r="B392" s="19"/>
      <c r="C392" s="20"/>
      <c r="D392" s="38"/>
      <c r="E392" s="39" t="str">
        <f aca="false">IF(OR(C392="",D392=""),"",C392+D392)</f>
        <v/>
      </c>
      <c r="F392" s="31"/>
      <c r="G392" s="31"/>
      <c r="H392" s="33" t="str">
        <f aca="false">IF(F392="","",F392-N(G392))</f>
        <v/>
      </c>
      <c r="I392" s="22" t="str">
        <f aca="false">IF(OR(H392="",E392=""),"",IF(H392&lt;=0,0,MAX(0,$C$4-E392)))</f>
        <v/>
      </c>
      <c r="J392" s="40" t="str">
        <f aca="false">IF(H392="","",IF(H392&lt;=0,"Đã thu đủ",IF(E392="","",IF($C$4&lt;=E392,"Chưa đến hạn",IF(I392&lt;=30,"Quá hạn 1–30 ngày",IF(I392&lt;=60,"Quá hạn 31–60 ngày",IF(I392&lt;=90,"Quá hạn 61–90 ngày","Quá hạn trên 90 ngày")))))))</f>
        <v/>
      </c>
      <c r="K392" s="19"/>
    </row>
    <row r="393" customFormat="false" ht="15" hidden="false" customHeight="false" outlineLevel="0" collapsed="false">
      <c r="A393" s="37"/>
      <c r="B393" s="19"/>
      <c r="C393" s="20"/>
      <c r="D393" s="38"/>
      <c r="E393" s="39" t="str">
        <f aca="false">IF(OR(C393="",D393=""),"",C393+D393)</f>
        <v/>
      </c>
      <c r="F393" s="31"/>
      <c r="G393" s="31"/>
      <c r="H393" s="33" t="str">
        <f aca="false">IF(F393="","",F393-N(G393))</f>
        <v/>
      </c>
      <c r="I393" s="22" t="str">
        <f aca="false">IF(OR(H393="",E393=""),"",IF(H393&lt;=0,0,MAX(0,$C$4-E393)))</f>
        <v/>
      </c>
      <c r="J393" s="40" t="str">
        <f aca="false">IF(H393="","",IF(H393&lt;=0,"Đã thu đủ",IF(E393="","",IF($C$4&lt;=E393,"Chưa đến hạn",IF(I393&lt;=30,"Quá hạn 1–30 ngày",IF(I393&lt;=60,"Quá hạn 31–60 ngày",IF(I393&lt;=90,"Quá hạn 61–90 ngày","Quá hạn trên 90 ngày")))))))</f>
        <v/>
      </c>
      <c r="K393" s="19"/>
    </row>
    <row r="394" customFormat="false" ht="15" hidden="false" customHeight="false" outlineLevel="0" collapsed="false">
      <c r="A394" s="37"/>
      <c r="B394" s="19"/>
      <c r="C394" s="20"/>
      <c r="D394" s="38"/>
      <c r="E394" s="39" t="str">
        <f aca="false">IF(OR(C394="",D394=""),"",C394+D394)</f>
        <v/>
      </c>
      <c r="F394" s="31"/>
      <c r="G394" s="31"/>
      <c r="H394" s="33" t="str">
        <f aca="false">IF(F394="","",F394-N(G394))</f>
        <v/>
      </c>
      <c r="I394" s="22" t="str">
        <f aca="false">IF(OR(H394="",E394=""),"",IF(H394&lt;=0,0,MAX(0,$C$4-E394)))</f>
        <v/>
      </c>
      <c r="J394" s="40" t="str">
        <f aca="false">IF(H394="","",IF(H394&lt;=0,"Đã thu đủ",IF(E394="","",IF($C$4&lt;=E394,"Chưa đến hạn",IF(I394&lt;=30,"Quá hạn 1–30 ngày",IF(I394&lt;=60,"Quá hạn 31–60 ngày",IF(I394&lt;=90,"Quá hạn 61–90 ngày","Quá hạn trên 90 ngày")))))))</f>
        <v/>
      </c>
      <c r="K394" s="19"/>
    </row>
    <row r="395" customFormat="false" ht="15" hidden="false" customHeight="false" outlineLevel="0" collapsed="false">
      <c r="A395" s="37"/>
      <c r="B395" s="19"/>
      <c r="C395" s="20"/>
      <c r="D395" s="38"/>
      <c r="E395" s="39" t="str">
        <f aca="false">IF(OR(C395="",D395=""),"",C395+D395)</f>
        <v/>
      </c>
      <c r="F395" s="31"/>
      <c r="G395" s="31"/>
      <c r="H395" s="33" t="str">
        <f aca="false">IF(F395="","",F395-N(G395))</f>
        <v/>
      </c>
      <c r="I395" s="22" t="str">
        <f aca="false">IF(OR(H395="",E395=""),"",IF(H395&lt;=0,0,MAX(0,$C$4-E395)))</f>
        <v/>
      </c>
      <c r="J395" s="40" t="str">
        <f aca="false">IF(H395="","",IF(H395&lt;=0,"Đã thu đủ",IF(E395="","",IF($C$4&lt;=E395,"Chưa đến hạn",IF(I395&lt;=30,"Quá hạn 1–30 ngày",IF(I395&lt;=60,"Quá hạn 31–60 ngày",IF(I395&lt;=90,"Quá hạn 61–90 ngày","Quá hạn trên 90 ngày")))))))</f>
        <v/>
      </c>
      <c r="K395" s="19"/>
    </row>
    <row r="396" customFormat="false" ht="15" hidden="false" customHeight="false" outlineLevel="0" collapsed="false">
      <c r="A396" s="37"/>
      <c r="B396" s="19"/>
      <c r="C396" s="20"/>
      <c r="D396" s="38"/>
      <c r="E396" s="39" t="str">
        <f aca="false">IF(OR(C396="",D396=""),"",C396+D396)</f>
        <v/>
      </c>
      <c r="F396" s="31"/>
      <c r="G396" s="31"/>
      <c r="H396" s="33" t="str">
        <f aca="false">IF(F396="","",F396-N(G396))</f>
        <v/>
      </c>
      <c r="I396" s="22" t="str">
        <f aca="false">IF(OR(H396="",E396=""),"",IF(H396&lt;=0,0,MAX(0,$C$4-E396)))</f>
        <v/>
      </c>
      <c r="J396" s="40" t="str">
        <f aca="false">IF(H396="","",IF(H396&lt;=0,"Đã thu đủ",IF(E396="","",IF($C$4&lt;=E396,"Chưa đến hạn",IF(I396&lt;=30,"Quá hạn 1–30 ngày",IF(I396&lt;=60,"Quá hạn 31–60 ngày",IF(I396&lt;=90,"Quá hạn 61–90 ngày","Quá hạn trên 90 ngày")))))))</f>
        <v/>
      </c>
      <c r="K396" s="19"/>
    </row>
    <row r="397" customFormat="false" ht="15" hidden="false" customHeight="false" outlineLevel="0" collapsed="false">
      <c r="A397" s="37"/>
      <c r="B397" s="19"/>
      <c r="C397" s="20"/>
      <c r="D397" s="38"/>
      <c r="E397" s="39" t="str">
        <f aca="false">IF(OR(C397="",D397=""),"",C397+D397)</f>
        <v/>
      </c>
      <c r="F397" s="31"/>
      <c r="G397" s="31"/>
      <c r="H397" s="33" t="str">
        <f aca="false">IF(F397="","",F397-N(G397))</f>
        <v/>
      </c>
      <c r="I397" s="22" t="str">
        <f aca="false">IF(OR(H397="",E397=""),"",IF(H397&lt;=0,0,MAX(0,$C$4-E397)))</f>
        <v/>
      </c>
      <c r="J397" s="40" t="str">
        <f aca="false">IF(H397="","",IF(H397&lt;=0,"Đã thu đủ",IF(E397="","",IF($C$4&lt;=E397,"Chưa đến hạn",IF(I397&lt;=30,"Quá hạn 1–30 ngày",IF(I397&lt;=60,"Quá hạn 31–60 ngày",IF(I397&lt;=90,"Quá hạn 61–90 ngày","Quá hạn trên 90 ngày")))))))</f>
        <v/>
      </c>
      <c r="K397" s="19"/>
    </row>
    <row r="398" customFormat="false" ht="15" hidden="false" customHeight="false" outlineLevel="0" collapsed="false">
      <c r="A398" s="37"/>
      <c r="B398" s="19"/>
      <c r="C398" s="20"/>
      <c r="D398" s="38"/>
      <c r="E398" s="39" t="str">
        <f aca="false">IF(OR(C398="",D398=""),"",C398+D398)</f>
        <v/>
      </c>
      <c r="F398" s="31"/>
      <c r="G398" s="31"/>
      <c r="H398" s="33" t="str">
        <f aca="false">IF(F398="","",F398-N(G398))</f>
        <v/>
      </c>
      <c r="I398" s="22" t="str">
        <f aca="false">IF(OR(H398="",E398=""),"",IF(H398&lt;=0,0,MAX(0,$C$4-E398)))</f>
        <v/>
      </c>
      <c r="J398" s="40" t="str">
        <f aca="false">IF(H398="","",IF(H398&lt;=0,"Đã thu đủ",IF(E398="","",IF($C$4&lt;=E398,"Chưa đến hạn",IF(I398&lt;=30,"Quá hạn 1–30 ngày",IF(I398&lt;=60,"Quá hạn 31–60 ngày",IF(I398&lt;=90,"Quá hạn 61–90 ngày","Quá hạn trên 90 ngày")))))))</f>
        <v/>
      </c>
      <c r="K398" s="19"/>
    </row>
    <row r="399" customFormat="false" ht="15" hidden="false" customHeight="false" outlineLevel="0" collapsed="false">
      <c r="A399" s="37"/>
      <c r="B399" s="19"/>
      <c r="C399" s="20"/>
      <c r="D399" s="38"/>
      <c r="E399" s="39" t="str">
        <f aca="false">IF(OR(C399="",D399=""),"",C399+D399)</f>
        <v/>
      </c>
      <c r="F399" s="31"/>
      <c r="G399" s="31"/>
      <c r="H399" s="33" t="str">
        <f aca="false">IF(F399="","",F399-N(G399))</f>
        <v/>
      </c>
      <c r="I399" s="22" t="str">
        <f aca="false">IF(OR(H399="",E399=""),"",IF(H399&lt;=0,0,MAX(0,$C$4-E399)))</f>
        <v/>
      </c>
      <c r="J399" s="40" t="str">
        <f aca="false">IF(H399="","",IF(H399&lt;=0,"Đã thu đủ",IF(E399="","",IF($C$4&lt;=E399,"Chưa đến hạn",IF(I399&lt;=30,"Quá hạn 1–30 ngày",IF(I399&lt;=60,"Quá hạn 31–60 ngày",IF(I399&lt;=90,"Quá hạn 61–90 ngày","Quá hạn trên 90 ngày")))))))</f>
        <v/>
      </c>
      <c r="K399" s="19"/>
    </row>
    <row r="400" customFormat="false" ht="15" hidden="false" customHeight="false" outlineLevel="0" collapsed="false">
      <c r="A400" s="37"/>
      <c r="B400" s="19"/>
      <c r="C400" s="20"/>
      <c r="D400" s="38"/>
      <c r="E400" s="39" t="str">
        <f aca="false">IF(OR(C400="",D400=""),"",C400+D400)</f>
        <v/>
      </c>
      <c r="F400" s="31"/>
      <c r="G400" s="31"/>
      <c r="H400" s="33" t="str">
        <f aca="false">IF(F400="","",F400-N(G400))</f>
        <v/>
      </c>
      <c r="I400" s="22" t="str">
        <f aca="false">IF(OR(H400="",E400=""),"",IF(H400&lt;=0,0,MAX(0,$C$4-E400)))</f>
        <v/>
      </c>
      <c r="J400" s="40" t="str">
        <f aca="false">IF(H400="","",IF(H400&lt;=0,"Đã thu đủ",IF(E400="","",IF($C$4&lt;=E400,"Chưa đến hạn",IF(I400&lt;=30,"Quá hạn 1–30 ngày",IF(I400&lt;=60,"Quá hạn 31–60 ngày",IF(I400&lt;=90,"Quá hạn 61–90 ngày","Quá hạn trên 90 ngày")))))))</f>
        <v/>
      </c>
      <c r="K400" s="19"/>
    </row>
    <row r="401" customFormat="false" ht="15" hidden="false" customHeight="false" outlineLevel="0" collapsed="false">
      <c r="A401" s="37"/>
      <c r="B401" s="19"/>
      <c r="C401" s="20"/>
      <c r="D401" s="38"/>
      <c r="E401" s="39" t="str">
        <f aca="false">IF(OR(C401="",D401=""),"",C401+D401)</f>
        <v/>
      </c>
      <c r="F401" s="31"/>
      <c r="G401" s="31"/>
      <c r="H401" s="33" t="str">
        <f aca="false">IF(F401="","",F401-N(G401))</f>
        <v/>
      </c>
      <c r="I401" s="22" t="str">
        <f aca="false">IF(OR(H401="",E401=""),"",IF(H401&lt;=0,0,MAX(0,$C$4-E401)))</f>
        <v/>
      </c>
      <c r="J401" s="40" t="str">
        <f aca="false">IF(H401="","",IF(H401&lt;=0,"Đã thu đủ",IF(E401="","",IF($C$4&lt;=E401,"Chưa đến hạn",IF(I401&lt;=30,"Quá hạn 1–30 ngày",IF(I401&lt;=60,"Quá hạn 31–60 ngày",IF(I401&lt;=90,"Quá hạn 61–90 ngày","Quá hạn trên 90 ngày")))))))</f>
        <v/>
      </c>
      <c r="K401" s="19"/>
    </row>
    <row r="402" customFormat="false" ht="15" hidden="false" customHeight="false" outlineLevel="0" collapsed="false">
      <c r="A402" s="37"/>
      <c r="B402" s="19"/>
      <c r="C402" s="20"/>
      <c r="D402" s="38"/>
      <c r="E402" s="39" t="str">
        <f aca="false">IF(OR(C402="",D402=""),"",C402+D402)</f>
        <v/>
      </c>
      <c r="F402" s="31"/>
      <c r="G402" s="31"/>
      <c r="H402" s="33" t="str">
        <f aca="false">IF(F402="","",F402-N(G402))</f>
        <v/>
      </c>
      <c r="I402" s="22" t="str">
        <f aca="false">IF(OR(H402="",E402=""),"",IF(H402&lt;=0,0,MAX(0,$C$4-E402)))</f>
        <v/>
      </c>
      <c r="J402" s="40" t="str">
        <f aca="false">IF(H402="","",IF(H402&lt;=0,"Đã thu đủ",IF(E402="","",IF($C$4&lt;=E402,"Chưa đến hạn",IF(I402&lt;=30,"Quá hạn 1–30 ngày",IF(I402&lt;=60,"Quá hạn 31–60 ngày",IF(I402&lt;=90,"Quá hạn 61–90 ngày","Quá hạn trên 90 ngày")))))))</f>
        <v/>
      </c>
      <c r="K402" s="19"/>
    </row>
    <row r="403" customFormat="false" ht="15" hidden="false" customHeight="false" outlineLevel="0" collapsed="false">
      <c r="A403" s="37"/>
      <c r="B403" s="19"/>
      <c r="C403" s="20"/>
      <c r="D403" s="38"/>
      <c r="E403" s="39" t="str">
        <f aca="false">IF(OR(C403="",D403=""),"",C403+D403)</f>
        <v/>
      </c>
      <c r="F403" s="31"/>
      <c r="G403" s="31"/>
      <c r="H403" s="33" t="str">
        <f aca="false">IF(F403="","",F403-N(G403))</f>
        <v/>
      </c>
      <c r="I403" s="22" t="str">
        <f aca="false">IF(OR(H403="",E403=""),"",IF(H403&lt;=0,0,MAX(0,$C$4-E403)))</f>
        <v/>
      </c>
      <c r="J403" s="40" t="str">
        <f aca="false">IF(H403="","",IF(H403&lt;=0,"Đã thu đủ",IF(E403="","",IF($C$4&lt;=E403,"Chưa đến hạn",IF(I403&lt;=30,"Quá hạn 1–30 ngày",IF(I403&lt;=60,"Quá hạn 31–60 ngày",IF(I403&lt;=90,"Quá hạn 61–90 ngày","Quá hạn trên 90 ngày")))))))</f>
        <v/>
      </c>
      <c r="K403" s="19"/>
    </row>
    <row r="404" customFormat="false" ht="15" hidden="false" customHeight="false" outlineLevel="0" collapsed="false">
      <c r="A404" s="37"/>
      <c r="B404" s="19"/>
      <c r="C404" s="20"/>
      <c r="D404" s="38"/>
      <c r="E404" s="39" t="str">
        <f aca="false">IF(OR(C404="",D404=""),"",C404+D404)</f>
        <v/>
      </c>
      <c r="F404" s="31"/>
      <c r="G404" s="31"/>
      <c r="H404" s="33" t="str">
        <f aca="false">IF(F404="","",F404-N(G404))</f>
        <v/>
      </c>
      <c r="I404" s="22" t="str">
        <f aca="false">IF(OR(H404="",E404=""),"",IF(H404&lt;=0,0,MAX(0,$C$4-E404)))</f>
        <v/>
      </c>
      <c r="J404" s="40" t="str">
        <f aca="false">IF(H404="","",IF(H404&lt;=0,"Đã thu đủ",IF(E404="","",IF($C$4&lt;=E404,"Chưa đến hạn",IF(I404&lt;=30,"Quá hạn 1–30 ngày",IF(I404&lt;=60,"Quá hạn 31–60 ngày",IF(I404&lt;=90,"Quá hạn 61–90 ngày","Quá hạn trên 90 ngày")))))))</f>
        <v/>
      </c>
      <c r="K404" s="19"/>
    </row>
    <row r="405" customFormat="false" ht="15" hidden="false" customHeight="false" outlineLevel="0" collapsed="false">
      <c r="A405" s="37"/>
      <c r="B405" s="19"/>
      <c r="C405" s="20"/>
      <c r="D405" s="38"/>
      <c r="E405" s="39" t="str">
        <f aca="false">IF(OR(C405="",D405=""),"",C405+D405)</f>
        <v/>
      </c>
      <c r="F405" s="31"/>
      <c r="G405" s="31"/>
      <c r="H405" s="33" t="str">
        <f aca="false">IF(F405="","",F405-N(G405))</f>
        <v/>
      </c>
      <c r="I405" s="22" t="str">
        <f aca="false">IF(OR(H405="",E405=""),"",IF(H405&lt;=0,0,MAX(0,$C$4-E405)))</f>
        <v/>
      </c>
      <c r="J405" s="40" t="str">
        <f aca="false">IF(H405="","",IF(H405&lt;=0,"Đã thu đủ",IF(E405="","",IF($C$4&lt;=E405,"Chưa đến hạn",IF(I405&lt;=30,"Quá hạn 1–30 ngày",IF(I405&lt;=60,"Quá hạn 31–60 ngày",IF(I405&lt;=90,"Quá hạn 61–90 ngày","Quá hạn trên 90 ngày")))))))</f>
        <v/>
      </c>
      <c r="K405" s="19"/>
    </row>
    <row r="406" customFormat="false" ht="15" hidden="false" customHeight="false" outlineLevel="0" collapsed="false">
      <c r="A406" s="37"/>
      <c r="B406" s="19"/>
      <c r="C406" s="20"/>
      <c r="D406" s="38"/>
      <c r="E406" s="39" t="str">
        <f aca="false">IF(OR(C406="",D406=""),"",C406+D406)</f>
        <v/>
      </c>
      <c r="F406" s="31"/>
      <c r="G406" s="31"/>
      <c r="H406" s="33" t="str">
        <f aca="false">IF(F406="","",F406-N(G406))</f>
        <v/>
      </c>
      <c r="I406" s="22" t="str">
        <f aca="false">IF(OR(H406="",E406=""),"",IF(H406&lt;=0,0,MAX(0,$C$4-E406)))</f>
        <v/>
      </c>
      <c r="J406" s="40" t="str">
        <f aca="false">IF(H406="","",IF(H406&lt;=0,"Đã thu đủ",IF(E406="","",IF($C$4&lt;=E406,"Chưa đến hạn",IF(I406&lt;=30,"Quá hạn 1–30 ngày",IF(I406&lt;=60,"Quá hạn 31–60 ngày",IF(I406&lt;=90,"Quá hạn 61–90 ngày","Quá hạn trên 90 ngày")))))))</f>
        <v/>
      </c>
      <c r="K406" s="19"/>
    </row>
    <row r="407" customFormat="false" ht="15" hidden="false" customHeight="false" outlineLevel="0" collapsed="false">
      <c r="A407" s="37"/>
      <c r="B407" s="19"/>
      <c r="C407" s="20"/>
      <c r="D407" s="38"/>
      <c r="E407" s="39" t="str">
        <f aca="false">IF(OR(C407="",D407=""),"",C407+D407)</f>
        <v/>
      </c>
      <c r="F407" s="31"/>
      <c r="G407" s="31"/>
      <c r="H407" s="33" t="str">
        <f aca="false">IF(F407="","",F407-N(G407))</f>
        <v/>
      </c>
      <c r="I407" s="22" t="str">
        <f aca="false">IF(OR(H407="",E407=""),"",IF(H407&lt;=0,0,MAX(0,$C$4-E407)))</f>
        <v/>
      </c>
      <c r="J407" s="40" t="str">
        <f aca="false">IF(H407="","",IF(H407&lt;=0,"Đã thu đủ",IF(E407="","",IF($C$4&lt;=E407,"Chưa đến hạn",IF(I407&lt;=30,"Quá hạn 1–30 ngày",IF(I407&lt;=60,"Quá hạn 31–60 ngày",IF(I407&lt;=90,"Quá hạn 61–90 ngày","Quá hạn trên 90 ngày")))))))</f>
        <v/>
      </c>
      <c r="K407" s="19"/>
    </row>
    <row r="408" customFormat="false" ht="15" hidden="false" customHeight="false" outlineLevel="0" collapsed="false">
      <c r="A408" s="37"/>
      <c r="B408" s="19"/>
      <c r="C408" s="20"/>
      <c r="D408" s="38"/>
      <c r="E408" s="39" t="str">
        <f aca="false">IF(OR(C408="",D408=""),"",C408+D408)</f>
        <v/>
      </c>
      <c r="F408" s="31"/>
      <c r="G408" s="31"/>
      <c r="H408" s="33" t="str">
        <f aca="false">IF(F408="","",F408-N(G408))</f>
        <v/>
      </c>
      <c r="I408" s="22" t="str">
        <f aca="false">IF(OR(H408="",E408=""),"",IF(H408&lt;=0,0,MAX(0,$C$4-E408)))</f>
        <v/>
      </c>
      <c r="J408" s="40" t="str">
        <f aca="false">IF(H408="","",IF(H408&lt;=0,"Đã thu đủ",IF(E408="","",IF($C$4&lt;=E408,"Chưa đến hạn",IF(I408&lt;=30,"Quá hạn 1–30 ngày",IF(I408&lt;=60,"Quá hạn 31–60 ngày",IF(I408&lt;=90,"Quá hạn 61–90 ngày","Quá hạn trên 90 ngày")))))))</f>
        <v/>
      </c>
      <c r="K408" s="19"/>
    </row>
    <row r="409" customFormat="false" ht="15" hidden="false" customHeight="false" outlineLevel="0" collapsed="false">
      <c r="A409" s="37"/>
      <c r="B409" s="19"/>
      <c r="C409" s="20"/>
      <c r="D409" s="38"/>
      <c r="E409" s="39" t="str">
        <f aca="false">IF(OR(C409="",D409=""),"",C409+D409)</f>
        <v/>
      </c>
      <c r="F409" s="31"/>
      <c r="G409" s="31"/>
      <c r="H409" s="33" t="str">
        <f aca="false">IF(F409="","",F409-N(G409))</f>
        <v/>
      </c>
      <c r="I409" s="22" t="str">
        <f aca="false">IF(OR(H409="",E409=""),"",IF(H409&lt;=0,0,MAX(0,$C$4-E409)))</f>
        <v/>
      </c>
      <c r="J409" s="40" t="str">
        <f aca="false">IF(H409="","",IF(H409&lt;=0,"Đã thu đủ",IF(E409="","",IF($C$4&lt;=E409,"Chưa đến hạn",IF(I409&lt;=30,"Quá hạn 1–30 ngày",IF(I409&lt;=60,"Quá hạn 31–60 ngày",IF(I409&lt;=90,"Quá hạn 61–90 ngày","Quá hạn trên 90 ngày")))))))</f>
        <v/>
      </c>
      <c r="K409" s="19"/>
    </row>
    <row r="410" customFormat="false" ht="15" hidden="false" customHeight="false" outlineLevel="0" collapsed="false">
      <c r="A410" s="37"/>
      <c r="B410" s="19"/>
      <c r="C410" s="20"/>
      <c r="D410" s="38"/>
      <c r="E410" s="39" t="str">
        <f aca="false">IF(OR(C410="",D410=""),"",C410+D410)</f>
        <v/>
      </c>
      <c r="F410" s="31"/>
      <c r="G410" s="31"/>
      <c r="H410" s="33" t="str">
        <f aca="false">IF(F410="","",F410-N(G410))</f>
        <v/>
      </c>
      <c r="I410" s="22" t="str">
        <f aca="false">IF(OR(H410="",E410=""),"",IF(H410&lt;=0,0,MAX(0,$C$4-E410)))</f>
        <v/>
      </c>
      <c r="J410" s="40" t="str">
        <f aca="false">IF(H410="","",IF(H410&lt;=0,"Đã thu đủ",IF(E410="","",IF($C$4&lt;=E410,"Chưa đến hạn",IF(I410&lt;=30,"Quá hạn 1–30 ngày",IF(I410&lt;=60,"Quá hạn 31–60 ngày",IF(I410&lt;=90,"Quá hạn 61–90 ngày","Quá hạn trên 90 ngày")))))))</f>
        <v/>
      </c>
      <c r="K410" s="19"/>
    </row>
    <row r="411" customFormat="false" ht="15" hidden="false" customHeight="false" outlineLevel="0" collapsed="false">
      <c r="A411" s="37"/>
      <c r="B411" s="19"/>
      <c r="C411" s="20"/>
      <c r="D411" s="38"/>
      <c r="E411" s="39" t="str">
        <f aca="false">IF(OR(C411="",D411=""),"",C411+D411)</f>
        <v/>
      </c>
      <c r="F411" s="31"/>
      <c r="G411" s="31"/>
      <c r="H411" s="33" t="str">
        <f aca="false">IF(F411="","",F411-N(G411))</f>
        <v/>
      </c>
      <c r="I411" s="22" t="str">
        <f aca="false">IF(OR(H411="",E411=""),"",IF(H411&lt;=0,0,MAX(0,$C$4-E411)))</f>
        <v/>
      </c>
      <c r="J411" s="40" t="str">
        <f aca="false">IF(H411="","",IF(H411&lt;=0,"Đã thu đủ",IF(E411="","",IF($C$4&lt;=E411,"Chưa đến hạn",IF(I411&lt;=30,"Quá hạn 1–30 ngày",IF(I411&lt;=60,"Quá hạn 31–60 ngày",IF(I411&lt;=90,"Quá hạn 61–90 ngày","Quá hạn trên 90 ngày")))))))</f>
        <v/>
      </c>
      <c r="K411" s="19"/>
    </row>
    <row r="412" customFormat="false" ht="15" hidden="false" customHeight="false" outlineLevel="0" collapsed="false">
      <c r="A412" s="37"/>
      <c r="B412" s="19"/>
      <c r="C412" s="20"/>
      <c r="D412" s="38"/>
      <c r="E412" s="39" t="str">
        <f aca="false">IF(OR(C412="",D412=""),"",C412+D412)</f>
        <v/>
      </c>
      <c r="F412" s="31"/>
      <c r="G412" s="31"/>
      <c r="H412" s="33" t="str">
        <f aca="false">IF(F412="","",F412-N(G412))</f>
        <v/>
      </c>
      <c r="I412" s="22" t="str">
        <f aca="false">IF(OR(H412="",E412=""),"",IF(H412&lt;=0,0,MAX(0,$C$4-E412)))</f>
        <v/>
      </c>
      <c r="J412" s="40" t="str">
        <f aca="false">IF(H412="","",IF(H412&lt;=0,"Đã thu đủ",IF(E412="","",IF($C$4&lt;=E412,"Chưa đến hạn",IF(I412&lt;=30,"Quá hạn 1–30 ngày",IF(I412&lt;=60,"Quá hạn 31–60 ngày",IF(I412&lt;=90,"Quá hạn 61–90 ngày","Quá hạn trên 90 ngày")))))))</f>
        <v/>
      </c>
      <c r="K412" s="19"/>
    </row>
    <row r="413" customFormat="false" ht="15" hidden="false" customHeight="false" outlineLevel="0" collapsed="false">
      <c r="A413" s="37"/>
      <c r="B413" s="19"/>
      <c r="C413" s="20"/>
      <c r="D413" s="38"/>
      <c r="E413" s="39" t="str">
        <f aca="false">IF(OR(C413="",D413=""),"",C413+D413)</f>
        <v/>
      </c>
      <c r="F413" s="31"/>
      <c r="G413" s="31"/>
      <c r="H413" s="33" t="str">
        <f aca="false">IF(F413="","",F413-N(G413))</f>
        <v/>
      </c>
      <c r="I413" s="22" t="str">
        <f aca="false">IF(OR(H413="",E413=""),"",IF(H413&lt;=0,0,MAX(0,$C$4-E413)))</f>
        <v/>
      </c>
      <c r="J413" s="40" t="str">
        <f aca="false">IF(H413="","",IF(H413&lt;=0,"Đã thu đủ",IF(E413="","",IF($C$4&lt;=E413,"Chưa đến hạn",IF(I413&lt;=30,"Quá hạn 1–30 ngày",IF(I413&lt;=60,"Quá hạn 31–60 ngày",IF(I413&lt;=90,"Quá hạn 61–90 ngày","Quá hạn trên 90 ngày")))))))</f>
        <v/>
      </c>
      <c r="K413" s="19"/>
    </row>
    <row r="414" customFormat="false" ht="15" hidden="false" customHeight="false" outlineLevel="0" collapsed="false">
      <c r="A414" s="37"/>
      <c r="B414" s="19"/>
      <c r="C414" s="20"/>
      <c r="D414" s="38"/>
      <c r="E414" s="39" t="str">
        <f aca="false">IF(OR(C414="",D414=""),"",C414+D414)</f>
        <v/>
      </c>
      <c r="F414" s="31"/>
      <c r="G414" s="31"/>
      <c r="H414" s="33" t="str">
        <f aca="false">IF(F414="","",F414-N(G414))</f>
        <v/>
      </c>
      <c r="I414" s="22" t="str">
        <f aca="false">IF(OR(H414="",E414=""),"",IF(H414&lt;=0,0,MAX(0,$C$4-E414)))</f>
        <v/>
      </c>
      <c r="J414" s="40" t="str">
        <f aca="false">IF(H414="","",IF(H414&lt;=0,"Đã thu đủ",IF(E414="","",IF($C$4&lt;=E414,"Chưa đến hạn",IF(I414&lt;=30,"Quá hạn 1–30 ngày",IF(I414&lt;=60,"Quá hạn 31–60 ngày",IF(I414&lt;=90,"Quá hạn 61–90 ngày","Quá hạn trên 90 ngày")))))))</f>
        <v/>
      </c>
      <c r="K414" s="19"/>
    </row>
    <row r="415" customFormat="false" ht="15" hidden="false" customHeight="false" outlineLevel="0" collapsed="false">
      <c r="A415" s="37"/>
      <c r="B415" s="19"/>
      <c r="C415" s="20"/>
      <c r="D415" s="38"/>
      <c r="E415" s="39" t="str">
        <f aca="false">IF(OR(C415="",D415=""),"",C415+D415)</f>
        <v/>
      </c>
      <c r="F415" s="31"/>
      <c r="G415" s="31"/>
      <c r="H415" s="33" t="str">
        <f aca="false">IF(F415="","",F415-N(G415))</f>
        <v/>
      </c>
      <c r="I415" s="22" t="str">
        <f aca="false">IF(OR(H415="",E415=""),"",IF(H415&lt;=0,0,MAX(0,$C$4-E415)))</f>
        <v/>
      </c>
      <c r="J415" s="40" t="str">
        <f aca="false">IF(H415="","",IF(H415&lt;=0,"Đã thu đủ",IF(E415="","",IF($C$4&lt;=E415,"Chưa đến hạn",IF(I415&lt;=30,"Quá hạn 1–30 ngày",IF(I415&lt;=60,"Quá hạn 31–60 ngày",IF(I415&lt;=90,"Quá hạn 61–90 ngày","Quá hạn trên 90 ngày")))))))</f>
        <v/>
      </c>
      <c r="K415" s="19"/>
    </row>
    <row r="416" customFormat="false" ht="15" hidden="false" customHeight="false" outlineLevel="0" collapsed="false">
      <c r="A416" s="37"/>
      <c r="B416" s="19"/>
      <c r="C416" s="20"/>
      <c r="D416" s="38"/>
      <c r="E416" s="39" t="str">
        <f aca="false">IF(OR(C416="",D416=""),"",C416+D416)</f>
        <v/>
      </c>
      <c r="F416" s="31"/>
      <c r="G416" s="31"/>
      <c r="H416" s="33" t="str">
        <f aca="false">IF(F416="","",F416-N(G416))</f>
        <v/>
      </c>
      <c r="I416" s="22" t="str">
        <f aca="false">IF(OR(H416="",E416=""),"",IF(H416&lt;=0,0,MAX(0,$C$4-E416)))</f>
        <v/>
      </c>
      <c r="J416" s="40" t="str">
        <f aca="false">IF(H416="","",IF(H416&lt;=0,"Đã thu đủ",IF(E416="","",IF($C$4&lt;=E416,"Chưa đến hạn",IF(I416&lt;=30,"Quá hạn 1–30 ngày",IF(I416&lt;=60,"Quá hạn 31–60 ngày",IF(I416&lt;=90,"Quá hạn 61–90 ngày","Quá hạn trên 90 ngày")))))))</f>
        <v/>
      </c>
      <c r="K416" s="19"/>
    </row>
    <row r="417" customFormat="false" ht="15" hidden="false" customHeight="false" outlineLevel="0" collapsed="false">
      <c r="A417" s="37"/>
      <c r="B417" s="19"/>
      <c r="C417" s="20"/>
      <c r="D417" s="38"/>
      <c r="E417" s="39" t="str">
        <f aca="false">IF(OR(C417="",D417=""),"",C417+D417)</f>
        <v/>
      </c>
      <c r="F417" s="31"/>
      <c r="G417" s="31"/>
      <c r="H417" s="33" t="str">
        <f aca="false">IF(F417="","",F417-N(G417))</f>
        <v/>
      </c>
      <c r="I417" s="22" t="str">
        <f aca="false">IF(OR(H417="",E417=""),"",IF(H417&lt;=0,0,MAX(0,$C$4-E417)))</f>
        <v/>
      </c>
      <c r="J417" s="40" t="str">
        <f aca="false">IF(H417="","",IF(H417&lt;=0,"Đã thu đủ",IF(E417="","",IF($C$4&lt;=E417,"Chưa đến hạn",IF(I417&lt;=30,"Quá hạn 1–30 ngày",IF(I417&lt;=60,"Quá hạn 31–60 ngày",IF(I417&lt;=90,"Quá hạn 61–90 ngày","Quá hạn trên 90 ngày")))))))</f>
        <v/>
      </c>
      <c r="K417" s="19"/>
    </row>
    <row r="418" customFormat="false" ht="15" hidden="false" customHeight="false" outlineLevel="0" collapsed="false">
      <c r="A418" s="37"/>
      <c r="B418" s="19"/>
      <c r="C418" s="20"/>
      <c r="D418" s="38"/>
      <c r="E418" s="39" t="str">
        <f aca="false">IF(OR(C418="",D418=""),"",C418+D418)</f>
        <v/>
      </c>
      <c r="F418" s="31"/>
      <c r="G418" s="31"/>
      <c r="H418" s="33" t="str">
        <f aca="false">IF(F418="","",F418-N(G418))</f>
        <v/>
      </c>
      <c r="I418" s="22" t="str">
        <f aca="false">IF(OR(H418="",E418=""),"",IF(H418&lt;=0,0,MAX(0,$C$4-E418)))</f>
        <v/>
      </c>
      <c r="J418" s="40" t="str">
        <f aca="false">IF(H418="","",IF(H418&lt;=0,"Đã thu đủ",IF(E418="","",IF($C$4&lt;=E418,"Chưa đến hạn",IF(I418&lt;=30,"Quá hạn 1–30 ngày",IF(I418&lt;=60,"Quá hạn 31–60 ngày",IF(I418&lt;=90,"Quá hạn 61–90 ngày","Quá hạn trên 90 ngày")))))))</f>
        <v/>
      </c>
      <c r="K418" s="19"/>
    </row>
    <row r="419" customFormat="false" ht="15" hidden="false" customHeight="false" outlineLevel="0" collapsed="false">
      <c r="A419" s="37"/>
      <c r="B419" s="19"/>
      <c r="C419" s="20"/>
      <c r="D419" s="38"/>
      <c r="E419" s="39" t="str">
        <f aca="false">IF(OR(C419="",D419=""),"",C419+D419)</f>
        <v/>
      </c>
      <c r="F419" s="31"/>
      <c r="G419" s="31"/>
      <c r="H419" s="33" t="str">
        <f aca="false">IF(F419="","",F419-N(G419))</f>
        <v/>
      </c>
      <c r="I419" s="22" t="str">
        <f aca="false">IF(OR(H419="",E419=""),"",IF(H419&lt;=0,0,MAX(0,$C$4-E419)))</f>
        <v/>
      </c>
      <c r="J419" s="40" t="str">
        <f aca="false">IF(H419="","",IF(H419&lt;=0,"Đã thu đủ",IF(E419="","",IF($C$4&lt;=E419,"Chưa đến hạn",IF(I419&lt;=30,"Quá hạn 1–30 ngày",IF(I419&lt;=60,"Quá hạn 31–60 ngày",IF(I419&lt;=90,"Quá hạn 61–90 ngày","Quá hạn trên 90 ngày")))))))</f>
        <v/>
      </c>
      <c r="K419" s="19"/>
    </row>
    <row r="420" customFormat="false" ht="15" hidden="false" customHeight="false" outlineLevel="0" collapsed="false">
      <c r="A420" s="37"/>
      <c r="B420" s="19"/>
      <c r="C420" s="20"/>
      <c r="D420" s="38"/>
      <c r="E420" s="39" t="str">
        <f aca="false">IF(OR(C420="",D420=""),"",C420+D420)</f>
        <v/>
      </c>
      <c r="F420" s="31"/>
      <c r="G420" s="31"/>
      <c r="H420" s="33" t="str">
        <f aca="false">IF(F420="","",F420-N(G420))</f>
        <v/>
      </c>
      <c r="I420" s="22" t="str">
        <f aca="false">IF(OR(H420="",E420=""),"",IF(H420&lt;=0,0,MAX(0,$C$4-E420)))</f>
        <v/>
      </c>
      <c r="J420" s="40" t="str">
        <f aca="false">IF(H420="","",IF(H420&lt;=0,"Đã thu đủ",IF(E420="","",IF($C$4&lt;=E420,"Chưa đến hạn",IF(I420&lt;=30,"Quá hạn 1–30 ngày",IF(I420&lt;=60,"Quá hạn 31–60 ngày",IF(I420&lt;=90,"Quá hạn 61–90 ngày","Quá hạn trên 90 ngày")))))))</f>
        <v/>
      </c>
      <c r="K420" s="19"/>
    </row>
    <row r="421" customFormat="false" ht="15" hidden="false" customHeight="false" outlineLevel="0" collapsed="false">
      <c r="A421" s="37"/>
      <c r="B421" s="19"/>
      <c r="C421" s="20"/>
      <c r="D421" s="38"/>
      <c r="E421" s="39" t="str">
        <f aca="false">IF(OR(C421="",D421=""),"",C421+D421)</f>
        <v/>
      </c>
      <c r="F421" s="31"/>
      <c r="G421" s="31"/>
      <c r="H421" s="33" t="str">
        <f aca="false">IF(F421="","",F421-N(G421))</f>
        <v/>
      </c>
      <c r="I421" s="22" t="str">
        <f aca="false">IF(OR(H421="",E421=""),"",IF(H421&lt;=0,0,MAX(0,$C$4-E421)))</f>
        <v/>
      </c>
      <c r="J421" s="40" t="str">
        <f aca="false">IF(H421="","",IF(H421&lt;=0,"Đã thu đủ",IF(E421="","",IF($C$4&lt;=E421,"Chưa đến hạn",IF(I421&lt;=30,"Quá hạn 1–30 ngày",IF(I421&lt;=60,"Quá hạn 31–60 ngày",IF(I421&lt;=90,"Quá hạn 61–90 ngày","Quá hạn trên 90 ngày")))))))</f>
        <v/>
      </c>
      <c r="K421" s="19"/>
    </row>
    <row r="422" customFormat="false" ht="15" hidden="false" customHeight="false" outlineLevel="0" collapsed="false">
      <c r="A422" s="37"/>
      <c r="B422" s="19"/>
      <c r="C422" s="20"/>
      <c r="D422" s="38"/>
      <c r="E422" s="39" t="str">
        <f aca="false">IF(OR(C422="",D422=""),"",C422+D422)</f>
        <v/>
      </c>
      <c r="F422" s="31"/>
      <c r="G422" s="31"/>
      <c r="H422" s="33" t="str">
        <f aca="false">IF(F422="","",F422-N(G422))</f>
        <v/>
      </c>
      <c r="I422" s="22" t="str">
        <f aca="false">IF(OR(H422="",E422=""),"",IF(H422&lt;=0,0,MAX(0,$C$4-E422)))</f>
        <v/>
      </c>
      <c r="J422" s="40" t="str">
        <f aca="false">IF(H422="","",IF(H422&lt;=0,"Đã thu đủ",IF(E422="","",IF($C$4&lt;=E422,"Chưa đến hạn",IF(I422&lt;=30,"Quá hạn 1–30 ngày",IF(I422&lt;=60,"Quá hạn 31–60 ngày",IF(I422&lt;=90,"Quá hạn 61–90 ngày","Quá hạn trên 90 ngày")))))))</f>
        <v/>
      </c>
      <c r="K422" s="19"/>
    </row>
    <row r="423" customFormat="false" ht="15" hidden="false" customHeight="false" outlineLevel="0" collapsed="false">
      <c r="A423" s="37"/>
      <c r="B423" s="19"/>
      <c r="C423" s="20"/>
      <c r="D423" s="38"/>
      <c r="E423" s="39" t="str">
        <f aca="false">IF(OR(C423="",D423=""),"",C423+D423)</f>
        <v/>
      </c>
      <c r="F423" s="31"/>
      <c r="G423" s="31"/>
      <c r="H423" s="33" t="str">
        <f aca="false">IF(F423="","",F423-N(G423))</f>
        <v/>
      </c>
      <c r="I423" s="22" t="str">
        <f aca="false">IF(OR(H423="",E423=""),"",IF(H423&lt;=0,0,MAX(0,$C$4-E423)))</f>
        <v/>
      </c>
      <c r="J423" s="40" t="str">
        <f aca="false">IF(H423="","",IF(H423&lt;=0,"Đã thu đủ",IF(E423="","",IF($C$4&lt;=E423,"Chưa đến hạn",IF(I423&lt;=30,"Quá hạn 1–30 ngày",IF(I423&lt;=60,"Quá hạn 31–60 ngày",IF(I423&lt;=90,"Quá hạn 61–90 ngày","Quá hạn trên 90 ngày")))))))</f>
        <v/>
      </c>
      <c r="K423" s="19"/>
    </row>
    <row r="424" customFormat="false" ht="15" hidden="false" customHeight="false" outlineLevel="0" collapsed="false">
      <c r="A424" s="37"/>
      <c r="B424" s="19"/>
      <c r="C424" s="20"/>
      <c r="D424" s="38"/>
      <c r="E424" s="39" t="str">
        <f aca="false">IF(OR(C424="",D424=""),"",C424+D424)</f>
        <v/>
      </c>
      <c r="F424" s="31"/>
      <c r="G424" s="31"/>
      <c r="H424" s="33" t="str">
        <f aca="false">IF(F424="","",F424-N(G424))</f>
        <v/>
      </c>
      <c r="I424" s="22" t="str">
        <f aca="false">IF(OR(H424="",E424=""),"",IF(H424&lt;=0,0,MAX(0,$C$4-E424)))</f>
        <v/>
      </c>
      <c r="J424" s="40" t="str">
        <f aca="false">IF(H424="","",IF(H424&lt;=0,"Đã thu đủ",IF(E424="","",IF($C$4&lt;=E424,"Chưa đến hạn",IF(I424&lt;=30,"Quá hạn 1–30 ngày",IF(I424&lt;=60,"Quá hạn 31–60 ngày",IF(I424&lt;=90,"Quá hạn 61–90 ngày","Quá hạn trên 90 ngày")))))))</f>
        <v/>
      </c>
      <c r="K424" s="19"/>
    </row>
    <row r="425" customFormat="false" ht="15" hidden="false" customHeight="false" outlineLevel="0" collapsed="false">
      <c r="A425" s="37"/>
      <c r="B425" s="19"/>
      <c r="C425" s="20"/>
      <c r="D425" s="38"/>
      <c r="E425" s="39" t="str">
        <f aca="false">IF(OR(C425="",D425=""),"",C425+D425)</f>
        <v/>
      </c>
      <c r="F425" s="31"/>
      <c r="G425" s="31"/>
      <c r="H425" s="33" t="str">
        <f aca="false">IF(F425="","",F425-N(G425))</f>
        <v/>
      </c>
      <c r="I425" s="22" t="str">
        <f aca="false">IF(OR(H425="",E425=""),"",IF(H425&lt;=0,0,MAX(0,$C$4-E425)))</f>
        <v/>
      </c>
      <c r="J425" s="40" t="str">
        <f aca="false">IF(H425="","",IF(H425&lt;=0,"Đã thu đủ",IF(E425="","",IF($C$4&lt;=E425,"Chưa đến hạn",IF(I425&lt;=30,"Quá hạn 1–30 ngày",IF(I425&lt;=60,"Quá hạn 31–60 ngày",IF(I425&lt;=90,"Quá hạn 61–90 ngày","Quá hạn trên 90 ngày")))))))</f>
        <v/>
      </c>
      <c r="K425" s="19"/>
    </row>
    <row r="426" customFormat="false" ht="15" hidden="false" customHeight="false" outlineLevel="0" collapsed="false">
      <c r="A426" s="37"/>
      <c r="B426" s="19"/>
      <c r="C426" s="20"/>
      <c r="D426" s="38"/>
      <c r="E426" s="39" t="str">
        <f aca="false">IF(OR(C426="",D426=""),"",C426+D426)</f>
        <v/>
      </c>
      <c r="F426" s="31"/>
      <c r="G426" s="31"/>
      <c r="H426" s="33" t="str">
        <f aca="false">IF(F426="","",F426-N(G426))</f>
        <v/>
      </c>
      <c r="I426" s="22" t="str">
        <f aca="false">IF(OR(H426="",E426=""),"",IF(H426&lt;=0,0,MAX(0,$C$4-E426)))</f>
        <v/>
      </c>
      <c r="J426" s="40" t="str">
        <f aca="false">IF(H426="","",IF(H426&lt;=0,"Đã thu đủ",IF(E426="","",IF($C$4&lt;=E426,"Chưa đến hạn",IF(I426&lt;=30,"Quá hạn 1–30 ngày",IF(I426&lt;=60,"Quá hạn 31–60 ngày",IF(I426&lt;=90,"Quá hạn 61–90 ngày","Quá hạn trên 90 ngày")))))))</f>
        <v/>
      </c>
      <c r="K426" s="19"/>
    </row>
    <row r="427" customFormat="false" ht="15" hidden="false" customHeight="false" outlineLevel="0" collapsed="false">
      <c r="A427" s="37"/>
      <c r="B427" s="19"/>
      <c r="C427" s="20"/>
      <c r="D427" s="38"/>
      <c r="E427" s="39" t="str">
        <f aca="false">IF(OR(C427="",D427=""),"",C427+D427)</f>
        <v/>
      </c>
      <c r="F427" s="31"/>
      <c r="G427" s="31"/>
      <c r="H427" s="33" t="str">
        <f aca="false">IF(F427="","",F427-N(G427))</f>
        <v/>
      </c>
      <c r="I427" s="22" t="str">
        <f aca="false">IF(OR(H427="",E427=""),"",IF(H427&lt;=0,0,MAX(0,$C$4-E427)))</f>
        <v/>
      </c>
      <c r="J427" s="40" t="str">
        <f aca="false">IF(H427="","",IF(H427&lt;=0,"Đã thu đủ",IF(E427="","",IF($C$4&lt;=E427,"Chưa đến hạn",IF(I427&lt;=30,"Quá hạn 1–30 ngày",IF(I427&lt;=60,"Quá hạn 31–60 ngày",IF(I427&lt;=90,"Quá hạn 61–90 ngày","Quá hạn trên 90 ngày")))))))</f>
        <v/>
      </c>
      <c r="K427" s="19"/>
    </row>
    <row r="428" customFormat="false" ht="15" hidden="false" customHeight="false" outlineLevel="0" collapsed="false">
      <c r="A428" s="37"/>
      <c r="B428" s="19"/>
      <c r="C428" s="20"/>
      <c r="D428" s="38"/>
      <c r="E428" s="39" t="str">
        <f aca="false">IF(OR(C428="",D428=""),"",C428+D428)</f>
        <v/>
      </c>
      <c r="F428" s="31"/>
      <c r="G428" s="31"/>
      <c r="H428" s="33" t="str">
        <f aca="false">IF(F428="","",F428-N(G428))</f>
        <v/>
      </c>
      <c r="I428" s="22" t="str">
        <f aca="false">IF(OR(H428="",E428=""),"",IF(H428&lt;=0,0,MAX(0,$C$4-E428)))</f>
        <v/>
      </c>
      <c r="J428" s="40" t="str">
        <f aca="false">IF(H428="","",IF(H428&lt;=0,"Đã thu đủ",IF(E428="","",IF($C$4&lt;=E428,"Chưa đến hạn",IF(I428&lt;=30,"Quá hạn 1–30 ngày",IF(I428&lt;=60,"Quá hạn 31–60 ngày",IF(I428&lt;=90,"Quá hạn 61–90 ngày","Quá hạn trên 90 ngày")))))))</f>
        <v/>
      </c>
      <c r="K428" s="19"/>
    </row>
    <row r="429" customFormat="false" ht="15" hidden="false" customHeight="false" outlineLevel="0" collapsed="false">
      <c r="A429" s="37"/>
      <c r="B429" s="19"/>
      <c r="C429" s="20"/>
      <c r="D429" s="38"/>
      <c r="E429" s="39" t="str">
        <f aca="false">IF(OR(C429="",D429=""),"",C429+D429)</f>
        <v/>
      </c>
      <c r="F429" s="31"/>
      <c r="G429" s="31"/>
      <c r="H429" s="33" t="str">
        <f aca="false">IF(F429="","",F429-N(G429))</f>
        <v/>
      </c>
      <c r="I429" s="22" t="str">
        <f aca="false">IF(OR(H429="",E429=""),"",IF(H429&lt;=0,0,MAX(0,$C$4-E429)))</f>
        <v/>
      </c>
      <c r="J429" s="40" t="str">
        <f aca="false">IF(H429="","",IF(H429&lt;=0,"Đã thu đủ",IF(E429="","",IF($C$4&lt;=E429,"Chưa đến hạn",IF(I429&lt;=30,"Quá hạn 1–30 ngày",IF(I429&lt;=60,"Quá hạn 31–60 ngày",IF(I429&lt;=90,"Quá hạn 61–90 ngày","Quá hạn trên 90 ngày")))))))</f>
        <v/>
      </c>
      <c r="K429" s="19"/>
    </row>
    <row r="430" customFormat="false" ht="15" hidden="false" customHeight="false" outlineLevel="0" collapsed="false">
      <c r="A430" s="37"/>
      <c r="B430" s="19"/>
      <c r="C430" s="20"/>
      <c r="D430" s="38"/>
      <c r="E430" s="39" t="str">
        <f aca="false">IF(OR(C430="",D430=""),"",C430+D430)</f>
        <v/>
      </c>
      <c r="F430" s="31"/>
      <c r="G430" s="31"/>
      <c r="H430" s="33" t="str">
        <f aca="false">IF(F430="","",F430-N(G430))</f>
        <v/>
      </c>
      <c r="I430" s="22" t="str">
        <f aca="false">IF(OR(H430="",E430=""),"",IF(H430&lt;=0,0,MAX(0,$C$4-E430)))</f>
        <v/>
      </c>
      <c r="J430" s="40" t="str">
        <f aca="false">IF(H430="","",IF(H430&lt;=0,"Đã thu đủ",IF(E430="","",IF($C$4&lt;=E430,"Chưa đến hạn",IF(I430&lt;=30,"Quá hạn 1–30 ngày",IF(I430&lt;=60,"Quá hạn 31–60 ngày",IF(I430&lt;=90,"Quá hạn 61–90 ngày","Quá hạn trên 90 ngày")))))))</f>
        <v/>
      </c>
      <c r="K430" s="19"/>
    </row>
    <row r="431" customFormat="false" ht="15" hidden="false" customHeight="false" outlineLevel="0" collapsed="false">
      <c r="A431" s="37"/>
      <c r="B431" s="19"/>
      <c r="C431" s="20"/>
      <c r="D431" s="38"/>
      <c r="E431" s="39" t="str">
        <f aca="false">IF(OR(C431="",D431=""),"",C431+D431)</f>
        <v/>
      </c>
      <c r="F431" s="31"/>
      <c r="G431" s="31"/>
      <c r="H431" s="33" t="str">
        <f aca="false">IF(F431="","",F431-N(G431))</f>
        <v/>
      </c>
      <c r="I431" s="22" t="str">
        <f aca="false">IF(OR(H431="",E431=""),"",IF(H431&lt;=0,0,MAX(0,$C$4-E431)))</f>
        <v/>
      </c>
      <c r="J431" s="40" t="str">
        <f aca="false">IF(H431="","",IF(H431&lt;=0,"Đã thu đủ",IF(E431="","",IF($C$4&lt;=E431,"Chưa đến hạn",IF(I431&lt;=30,"Quá hạn 1–30 ngày",IF(I431&lt;=60,"Quá hạn 31–60 ngày",IF(I431&lt;=90,"Quá hạn 61–90 ngày","Quá hạn trên 90 ngày")))))))</f>
        <v/>
      </c>
      <c r="K431" s="19"/>
    </row>
    <row r="432" customFormat="false" ht="15" hidden="false" customHeight="false" outlineLevel="0" collapsed="false">
      <c r="A432" s="37"/>
      <c r="B432" s="19"/>
      <c r="C432" s="20"/>
      <c r="D432" s="38"/>
      <c r="E432" s="39" t="str">
        <f aca="false">IF(OR(C432="",D432=""),"",C432+D432)</f>
        <v/>
      </c>
      <c r="F432" s="31"/>
      <c r="G432" s="31"/>
      <c r="H432" s="33" t="str">
        <f aca="false">IF(F432="","",F432-N(G432))</f>
        <v/>
      </c>
      <c r="I432" s="22" t="str">
        <f aca="false">IF(OR(H432="",E432=""),"",IF(H432&lt;=0,0,MAX(0,$C$4-E432)))</f>
        <v/>
      </c>
      <c r="J432" s="40" t="str">
        <f aca="false">IF(H432="","",IF(H432&lt;=0,"Đã thu đủ",IF(E432="","",IF($C$4&lt;=E432,"Chưa đến hạn",IF(I432&lt;=30,"Quá hạn 1–30 ngày",IF(I432&lt;=60,"Quá hạn 31–60 ngày",IF(I432&lt;=90,"Quá hạn 61–90 ngày","Quá hạn trên 90 ngày")))))))</f>
        <v/>
      </c>
      <c r="K432" s="19"/>
    </row>
    <row r="433" customFormat="false" ht="15" hidden="false" customHeight="false" outlineLevel="0" collapsed="false">
      <c r="A433" s="37"/>
      <c r="B433" s="19"/>
      <c r="C433" s="20"/>
      <c r="D433" s="38"/>
      <c r="E433" s="39" t="str">
        <f aca="false">IF(OR(C433="",D433=""),"",C433+D433)</f>
        <v/>
      </c>
      <c r="F433" s="31"/>
      <c r="G433" s="31"/>
      <c r="H433" s="33" t="str">
        <f aca="false">IF(F433="","",F433-N(G433))</f>
        <v/>
      </c>
      <c r="I433" s="22" t="str">
        <f aca="false">IF(OR(H433="",E433=""),"",IF(H433&lt;=0,0,MAX(0,$C$4-E433)))</f>
        <v/>
      </c>
      <c r="J433" s="40" t="str">
        <f aca="false">IF(H433="","",IF(H433&lt;=0,"Đã thu đủ",IF(E433="","",IF($C$4&lt;=E433,"Chưa đến hạn",IF(I433&lt;=30,"Quá hạn 1–30 ngày",IF(I433&lt;=60,"Quá hạn 31–60 ngày",IF(I433&lt;=90,"Quá hạn 61–90 ngày","Quá hạn trên 90 ngày")))))))</f>
        <v/>
      </c>
      <c r="K433" s="19"/>
    </row>
    <row r="434" customFormat="false" ht="15" hidden="false" customHeight="false" outlineLevel="0" collapsed="false">
      <c r="A434" s="37"/>
      <c r="B434" s="19"/>
      <c r="C434" s="20"/>
      <c r="D434" s="38"/>
      <c r="E434" s="39" t="str">
        <f aca="false">IF(OR(C434="",D434=""),"",C434+D434)</f>
        <v/>
      </c>
      <c r="F434" s="31"/>
      <c r="G434" s="31"/>
      <c r="H434" s="33" t="str">
        <f aca="false">IF(F434="","",F434-N(G434))</f>
        <v/>
      </c>
      <c r="I434" s="22" t="str">
        <f aca="false">IF(OR(H434="",E434=""),"",IF(H434&lt;=0,0,MAX(0,$C$4-E434)))</f>
        <v/>
      </c>
      <c r="J434" s="40" t="str">
        <f aca="false">IF(H434="","",IF(H434&lt;=0,"Đã thu đủ",IF(E434="","",IF($C$4&lt;=E434,"Chưa đến hạn",IF(I434&lt;=30,"Quá hạn 1–30 ngày",IF(I434&lt;=60,"Quá hạn 31–60 ngày",IF(I434&lt;=90,"Quá hạn 61–90 ngày","Quá hạn trên 90 ngày")))))))</f>
        <v/>
      </c>
      <c r="K434" s="19"/>
    </row>
    <row r="435" customFormat="false" ht="15" hidden="false" customHeight="false" outlineLevel="0" collapsed="false">
      <c r="A435" s="37"/>
      <c r="B435" s="19"/>
      <c r="C435" s="20"/>
      <c r="D435" s="38"/>
      <c r="E435" s="39" t="str">
        <f aca="false">IF(OR(C435="",D435=""),"",C435+D435)</f>
        <v/>
      </c>
      <c r="F435" s="31"/>
      <c r="G435" s="31"/>
      <c r="H435" s="33" t="str">
        <f aca="false">IF(F435="","",F435-N(G435))</f>
        <v/>
      </c>
      <c r="I435" s="22" t="str">
        <f aca="false">IF(OR(H435="",E435=""),"",IF(H435&lt;=0,0,MAX(0,$C$4-E435)))</f>
        <v/>
      </c>
      <c r="J435" s="40" t="str">
        <f aca="false">IF(H435="","",IF(H435&lt;=0,"Đã thu đủ",IF(E435="","",IF($C$4&lt;=E435,"Chưa đến hạn",IF(I435&lt;=30,"Quá hạn 1–30 ngày",IF(I435&lt;=60,"Quá hạn 31–60 ngày",IF(I435&lt;=90,"Quá hạn 61–90 ngày","Quá hạn trên 90 ngày")))))))</f>
        <v/>
      </c>
      <c r="K435" s="19"/>
    </row>
    <row r="436" customFormat="false" ht="15" hidden="false" customHeight="false" outlineLevel="0" collapsed="false">
      <c r="A436" s="37"/>
      <c r="B436" s="19"/>
      <c r="C436" s="20"/>
      <c r="D436" s="38"/>
      <c r="E436" s="39" t="str">
        <f aca="false">IF(OR(C436="",D436=""),"",C436+D436)</f>
        <v/>
      </c>
      <c r="F436" s="31"/>
      <c r="G436" s="31"/>
      <c r="H436" s="33" t="str">
        <f aca="false">IF(F436="","",F436-N(G436))</f>
        <v/>
      </c>
      <c r="I436" s="22" t="str">
        <f aca="false">IF(OR(H436="",E436=""),"",IF(H436&lt;=0,0,MAX(0,$C$4-E436)))</f>
        <v/>
      </c>
      <c r="J436" s="40" t="str">
        <f aca="false">IF(H436="","",IF(H436&lt;=0,"Đã thu đủ",IF(E436="","",IF($C$4&lt;=E436,"Chưa đến hạn",IF(I436&lt;=30,"Quá hạn 1–30 ngày",IF(I436&lt;=60,"Quá hạn 31–60 ngày",IF(I436&lt;=90,"Quá hạn 61–90 ngày","Quá hạn trên 90 ngày")))))))</f>
        <v/>
      </c>
      <c r="K436" s="19"/>
    </row>
    <row r="437" customFormat="false" ht="15" hidden="false" customHeight="false" outlineLevel="0" collapsed="false">
      <c r="A437" s="37"/>
      <c r="B437" s="19"/>
      <c r="C437" s="20"/>
      <c r="D437" s="38"/>
      <c r="E437" s="39" t="str">
        <f aca="false">IF(OR(C437="",D437=""),"",C437+D437)</f>
        <v/>
      </c>
      <c r="F437" s="31"/>
      <c r="G437" s="31"/>
      <c r="H437" s="33" t="str">
        <f aca="false">IF(F437="","",F437-N(G437))</f>
        <v/>
      </c>
      <c r="I437" s="22" t="str">
        <f aca="false">IF(OR(H437="",E437=""),"",IF(H437&lt;=0,0,MAX(0,$C$4-E437)))</f>
        <v/>
      </c>
      <c r="J437" s="40" t="str">
        <f aca="false">IF(H437="","",IF(H437&lt;=0,"Đã thu đủ",IF(E437="","",IF($C$4&lt;=E437,"Chưa đến hạn",IF(I437&lt;=30,"Quá hạn 1–30 ngày",IF(I437&lt;=60,"Quá hạn 31–60 ngày",IF(I437&lt;=90,"Quá hạn 61–90 ngày","Quá hạn trên 90 ngày")))))))</f>
        <v/>
      </c>
      <c r="K437" s="19"/>
    </row>
    <row r="438" customFormat="false" ht="15" hidden="false" customHeight="false" outlineLevel="0" collapsed="false">
      <c r="A438" s="37"/>
      <c r="B438" s="19"/>
      <c r="C438" s="20"/>
      <c r="D438" s="38"/>
      <c r="E438" s="39" t="str">
        <f aca="false">IF(OR(C438="",D438=""),"",C438+D438)</f>
        <v/>
      </c>
      <c r="F438" s="31"/>
      <c r="G438" s="31"/>
      <c r="H438" s="33" t="str">
        <f aca="false">IF(F438="","",F438-N(G438))</f>
        <v/>
      </c>
      <c r="I438" s="22" t="str">
        <f aca="false">IF(OR(H438="",E438=""),"",IF(H438&lt;=0,0,MAX(0,$C$4-E438)))</f>
        <v/>
      </c>
      <c r="J438" s="40" t="str">
        <f aca="false">IF(H438="","",IF(H438&lt;=0,"Đã thu đủ",IF(E438="","",IF($C$4&lt;=E438,"Chưa đến hạn",IF(I438&lt;=30,"Quá hạn 1–30 ngày",IF(I438&lt;=60,"Quá hạn 31–60 ngày",IF(I438&lt;=90,"Quá hạn 61–90 ngày","Quá hạn trên 90 ngày")))))))</f>
        <v/>
      </c>
      <c r="K438" s="19"/>
    </row>
    <row r="439" customFormat="false" ht="15" hidden="false" customHeight="false" outlineLevel="0" collapsed="false">
      <c r="A439" s="37"/>
      <c r="B439" s="19"/>
      <c r="C439" s="20"/>
      <c r="D439" s="38"/>
      <c r="E439" s="39" t="str">
        <f aca="false">IF(OR(C439="",D439=""),"",C439+D439)</f>
        <v/>
      </c>
      <c r="F439" s="31"/>
      <c r="G439" s="31"/>
      <c r="H439" s="33" t="str">
        <f aca="false">IF(F439="","",F439-N(G439))</f>
        <v/>
      </c>
      <c r="I439" s="22" t="str">
        <f aca="false">IF(OR(H439="",E439=""),"",IF(H439&lt;=0,0,MAX(0,$C$4-E439)))</f>
        <v/>
      </c>
      <c r="J439" s="40" t="str">
        <f aca="false">IF(H439="","",IF(H439&lt;=0,"Đã thu đủ",IF(E439="","",IF($C$4&lt;=E439,"Chưa đến hạn",IF(I439&lt;=30,"Quá hạn 1–30 ngày",IF(I439&lt;=60,"Quá hạn 31–60 ngày",IF(I439&lt;=90,"Quá hạn 61–90 ngày","Quá hạn trên 90 ngày")))))))</f>
        <v/>
      </c>
      <c r="K439" s="19"/>
    </row>
    <row r="440" customFormat="false" ht="15" hidden="false" customHeight="false" outlineLevel="0" collapsed="false">
      <c r="A440" s="37"/>
      <c r="B440" s="19"/>
      <c r="C440" s="20"/>
      <c r="D440" s="38"/>
      <c r="E440" s="39" t="str">
        <f aca="false">IF(OR(C440="",D440=""),"",C440+D440)</f>
        <v/>
      </c>
      <c r="F440" s="31"/>
      <c r="G440" s="31"/>
      <c r="H440" s="33" t="str">
        <f aca="false">IF(F440="","",F440-N(G440))</f>
        <v/>
      </c>
      <c r="I440" s="22" t="str">
        <f aca="false">IF(OR(H440="",E440=""),"",IF(H440&lt;=0,0,MAX(0,$C$4-E440)))</f>
        <v/>
      </c>
      <c r="J440" s="40" t="str">
        <f aca="false">IF(H440="","",IF(H440&lt;=0,"Đã thu đủ",IF(E440="","",IF($C$4&lt;=E440,"Chưa đến hạn",IF(I440&lt;=30,"Quá hạn 1–30 ngày",IF(I440&lt;=60,"Quá hạn 31–60 ngày",IF(I440&lt;=90,"Quá hạn 61–90 ngày","Quá hạn trên 90 ngày")))))))</f>
        <v/>
      </c>
      <c r="K440" s="19"/>
    </row>
    <row r="441" customFormat="false" ht="15" hidden="false" customHeight="false" outlineLevel="0" collapsed="false">
      <c r="A441" s="37"/>
      <c r="B441" s="19"/>
      <c r="C441" s="20"/>
      <c r="D441" s="38"/>
      <c r="E441" s="39" t="str">
        <f aca="false">IF(OR(C441="",D441=""),"",C441+D441)</f>
        <v/>
      </c>
      <c r="F441" s="31"/>
      <c r="G441" s="31"/>
      <c r="H441" s="33" t="str">
        <f aca="false">IF(F441="","",F441-N(G441))</f>
        <v/>
      </c>
      <c r="I441" s="22" t="str">
        <f aca="false">IF(OR(H441="",E441=""),"",IF(H441&lt;=0,0,MAX(0,$C$4-E441)))</f>
        <v/>
      </c>
      <c r="J441" s="40" t="str">
        <f aca="false">IF(H441="","",IF(H441&lt;=0,"Đã thu đủ",IF(E441="","",IF($C$4&lt;=E441,"Chưa đến hạn",IF(I441&lt;=30,"Quá hạn 1–30 ngày",IF(I441&lt;=60,"Quá hạn 31–60 ngày",IF(I441&lt;=90,"Quá hạn 61–90 ngày","Quá hạn trên 90 ngày")))))))</f>
        <v/>
      </c>
      <c r="K441" s="19"/>
    </row>
    <row r="442" customFormat="false" ht="15" hidden="false" customHeight="false" outlineLevel="0" collapsed="false">
      <c r="A442" s="37"/>
      <c r="B442" s="19"/>
      <c r="C442" s="20"/>
      <c r="D442" s="38"/>
      <c r="E442" s="39" t="str">
        <f aca="false">IF(OR(C442="",D442=""),"",C442+D442)</f>
        <v/>
      </c>
      <c r="F442" s="31"/>
      <c r="G442" s="31"/>
      <c r="H442" s="33" t="str">
        <f aca="false">IF(F442="","",F442-N(G442))</f>
        <v/>
      </c>
      <c r="I442" s="22" t="str">
        <f aca="false">IF(OR(H442="",E442=""),"",IF(H442&lt;=0,0,MAX(0,$C$4-E442)))</f>
        <v/>
      </c>
      <c r="J442" s="40" t="str">
        <f aca="false">IF(H442="","",IF(H442&lt;=0,"Đã thu đủ",IF(E442="","",IF($C$4&lt;=E442,"Chưa đến hạn",IF(I442&lt;=30,"Quá hạn 1–30 ngày",IF(I442&lt;=60,"Quá hạn 31–60 ngày",IF(I442&lt;=90,"Quá hạn 61–90 ngày","Quá hạn trên 90 ngày")))))))</f>
        <v/>
      </c>
      <c r="K442" s="19"/>
    </row>
    <row r="443" customFormat="false" ht="15" hidden="false" customHeight="false" outlineLevel="0" collapsed="false">
      <c r="A443" s="37"/>
      <c r="B443" s="19"/>
      <c r="C443" s="20"/>
      <c r="D443" s="38"/>
      <c r="E443" s="39" t="str">
        <f aca="false">IF(OR(C443="",D443=""),"",C443+D443)</f>
        <v/>
      </c>
      <c r="F443" s="31"/>
      <c r="G443" s="31"/>
      <c r="H443" s="33" t="str">
        <f aca="false">IF(F443="","",F443-N(G443))</f>
        <v/>
      </c>
      <c r="I443" s="22" t="str">
        <f aca="false">IF(OR(H443="",E443=""),"",IF(H443&lt;=0,0,MAX(0,$C$4-E443)))</f>
        <v/>
      </c>
      <c r="J443" s="40" t="str">
        <f aca="false">IF(H443="","",IF(H443&lt;=0,"Đã thu đủ",IF(E443="","",IF($C$4&lt;=E443,"Chưa đến hạn",IF(I443&lt;=30,"Quá hạn 1–30 ngày",IF(I443&lt;=60,"Quá hạn 31–60 ngày",IF(I443&lt;=90,"Quá hạn 61–90 ngày","Quá hạn trên 90 ngày")))))))</f>
        <v/>
      </c>
      <c r="K443" s="19"/>
    </row>
    <row r="444" customFormat="false" ht="15" hidden="false" customHeight="false" outlineLevel="0" collapsed="false">
      <c r="A444" s="37"/>
      <c r="B444" s="19"/>
      <c r="C444" s="20"/>
      <c r="D444" s="38"/>
      <c r="E444" s="39" t="str">
        <f aca="false">IF(OR(C444="",D444=""),"",C444+D444)</f>
        <v/>
      </c>
      <c r="F444" s="31"/>
      <c r="G444" s="31"/>
      <c r="H444" s="33" t="str">
        <f aca="false">IF(F444="","",F444-N(G444))</f>
        <v/>
      </c>
      <c r="I444" s="22" t="str">
        <f aca="false">IF(OR(H444="",E444=""),"",IF(H444&lt;=0,0,MAX(0,$C$4-E444)))</f>
        <v/>
      </c>
      <c r="J444" s="40" t="str">
        <f aca="false">IF(H444="","",IF(H444&lt;=0,"Đã thu đủ",IF(E444="","",IF($C$4&lt;=E444,"Chưa đến hạn",IF(I444&lt;=30,"Quá hạn 1–30 ngày",IF(I444&lt;=60,"Quá hạn 31–60 ngày",IF(I444&lt;=90,"Quá hạn 61–90 ngày","Quá hạn trên 90 ngày")))))))</f>
        <v/>
      </c>
      <c r="K444" s="19"/>
    </row>
    <row r="445" customFormat="false" ht="15" hidden="false" customHeight="false" outlineLevel="0" collapsed="false">
      <c r="A445" s="37"/>
      <c r="B445" s="19"/>
      <c r="C445" s="20"/>
      <c r="D445" s="38"/>
      <c r="E445" s="39" t="str">
        <f aca="false">IF(OR(C445="",D445=""),"",C445+D445)</f>
        <v/>
      </c>
      <c r="F445" s="31"/>
      <c r="G445" s="31"/>
      <c r="H445" s="33" t="str">
        <f aca="false">IF(F445="","",F445-N(G445))</f>
        <v/>
      </c>
      <c r="I445" s="22" t="str">
        <f aca="false">IF(OR(H445="",E445=""),"",IF(H445&lt;=0,0,MAX(0,$C$4-E445)))</f>
        <v/>
      </c>
      <c r="J445" s="40" t="str">
        <f aca="false">IF(H445="","",IF(H445&lt;=0,"Đã thu đủ",IF(E445="","",IF($C$4&lt;=E445,"Chưa đến hạn",IF(I445&lt;=30,"Quá hạn 1–30 ngày",IF(I445&lt;=60,"Quá hạn 31–60 ngày",IF(I445&lt;=90,"Quá hạn 61–90 ngày","Quá hạn trên 90 ngày")))))))</f>
        <v/>
      </c>
      <c r="K445" s="19"/>
    </row>
    <row r="446" customFormat="false" ht="15" hidden="false" customHeight="false" outlineLevel="0" collapsed="false">
      <c r="A446" s="37"/>
      <c r="B446" s="19"/>
      <c r="C446" s="20"/>
      <c r="D446" s="38"/>
      <c r="E446" s="39" t="str">
        <f aca="false">IF(OR(C446="",D446=""),"",C446+D446)</f>
        <v/>
      </c>
      <c r="F446" s="31"/>
      <c r="G446" s="31"/>
      <c r="H446" s="33" t="str">
        <f aca="false">IF(F446="","",F446-N(G446))</f>
        <v/>
      </c>
      <c r="I446" s="22" t="str">
        <f aca="false">IF(OR(H446="",E446=""),"",IF(H446&lt;=0,0,MAX(0,$C$4-E446)))</f>
        <v/>
      </c>
      <c r="J446" s="40" t="str">
        <f aca="false">IF(H446="","",IF(H446&lt;=0,"Đã thu đủ",IF(E446="","",IF($C$4&lt;=E446,"Chưa đến hạn",IF(I446&lt;=30,"Quá hạn 1–30 ngày",IF(I446&lt;=60,"Quá hạn 31–60 ngày",IF(I446&lt;=90,"Quá hạn 61–90 ngày","Quá hạn trên 90 ngày")))))))</f>
        <v/>
      </c>
      <c r="K446" s="19"/>
    </row>
    <row r="447" customFormat="false" ht="15" hidden="false" customHeight="false" outlineLevel="0" collapsed="false">
      <c r="A447" s="37"/>
      <c r="B447" s="19"/>
      <c r="C447" s="20"/>
      <c r="D447" s="38"/>
      <c r="E447" s="39" t="str">
        <f aca="false">IF(OR(C447="",D447=""),"",C447+D447)</f>
        <v/>
      </c>
      <c r="F447" s="31"/>
      <c r="G447" s="31"/>
      <c r="H447" s="33" t="str">
        <f aca="false">IF(F447="","",F447-N(G447))</f>
        <v/>
      </c>
      <c r="I447" s="22" t="str">
        <f aca="false">IF(OR(H447="",E447=""),"",IF(H447&lt;=0,0,MAX(0,$C$4-E447)))</f>
        <v/>
      </c>
      <c r="J447" s="40" t="str">
        <f aca="false">IF(H447="","",IF(H447&lt;=0,"Đã thu đủ",IF(E447="","",IF($C$4&lt;=E447,"Chưa đến hạn",IF(I447&lt;=30,"Quá hạn 1–30 ngày",IF(I447&lt;=60,"Quá hạn 31–60 ngày",IF(I447&lt;=90,"Quá hạn 61–90 ngày","Quá hạn trên 90 ngày")))))))</f>
        <v/>
      </c>
      <c r="K447" s="19"/>
    </row>
    <row r="448" customFormat="false" ht="15" hidden="false" customHeight="false" outlineLevel="0" collapsed="false">
      <c r="A448" s="37"/>
      <c r="B448" s="19"/>
      <c r="C448" s="20"/>
      <c r="D448" s="38"/>
      <c r="E448" s="39" t="str">
        <f aca="false">IF(OR(C448="",D448=""),"",C448+D448)</f>
        <v/>
      </c>
      <c r="F448" s="31"/>
      <c r="G448" s="31"/>
      <c r="H448" s="33" t="str">
        <f aca="false">IF(F448="","",F448-N(G448))</f>
        <v/>
      </c>
      <c r="I448" s="22" t="str">
        <f aca="false">IF(OR(H448="",E448=""),"",IF(H448&lt;=0,0,MAX(0,$C$4-E448)))</f>
        <v/>
      </c>
      <c r="J448" s="40" t="str">
        <f aca="false">IF(H448="","",IF(H448&lt;=0,"Đã thu đủ",IF(E448="","",IF($C$4&lt;=E448,"Chưa đến hạn",IF(I448&lt;=30,"Quá hạn 1–30 ngày",IF(I448&lt;=60,"Quá hạn 31–60 ngày",IF(I448&lt;=90,"Quá hạn 61–90 ngày","Quá hạn trên 90 ngày")))))))</f>
        <v/>
      </c>
      <c r="K448" s="19"/>
    </row>
    <row r="449" customFormat="false" ht="15" hidden="false" customHeight="false" outlineLevel="0" collapsed="false">
      <c r="A449" s="37"/>
      <c r="B449" s="19"/>
      <c r="C449" s="20"/>
      <c r="D449" s="38"/>
      <c r="E449" s="39" t="str">
        <f aca="false">IF(OR(C449="",D449=""),"",C449+D449)</f>
        <v/>
      </c>
      <c r="F449" s="31"/>
      <c r="G449" s="31"/>
      <c r="H449" s="33" t="str">
        <f aca="false">IF(F449="","",F449-N(G449))</f>
        <v/>
      </c>
      <c r="I449" s="22" t="str">
        <f aca="false">IF(OR(H449="",E449=""),"",IF(H449&lt;=0,0,MAX(0,$C$4-E449)))</f>
        <v/>
      </c>
      <c r="J449" s="40" t="str">
        <f aca="false">IF(H449="","",IF(H449&lt;=0,"Đã thu đủ",IF(E449="","",IF($C$4&lt;=E449,"Chưa đến hạn",IF(I449&lt;=30,"Quá hạn 1–30 ngày",IF(I449&lt;=60,"Quá hạn 31–60 ngày",IF(I449&lt;=90,"Quá hạn 61–90 ngày","Quá hạn trên 90 ngày")))))))</f>
        <v/>
      </c>
      <c r="K449" s="19"/>
    </row>
    <row r="450" customFormat="false" ht="15" hidden="false" customHeight="false" outlineLevel="0" collapsed="false">
      <c r="A450" s="37"/>
      <c r="B450" s="19"/>
      <c r="C450" s="20"/>
      <c r="D450" s="38"/>
      <c r="E450" s="39" t="str">
        <f aca="false">IF(OR(C450="",D450=""),"",C450+D450)</f>
        <v/>
      </c>
      <c r="F450" s="31"/>
      <c r="G450" s="31"/>
      <c r="H450" s="33" t="str">
        <f aca="false">IF(F450="","",F450-N(G450))</f>
        <v/>
      </c>
      <c r="I450" s="22" t="str">
        <f aca="false">IF(OR(H450="",E450=""),"",IF(H450&lt;=0,0,MAX(0,$C$4-E450)))</f>
        <v/>
      </c>
      <c r="J450" s="40" t="str">
        <f aca="false">IF(H450="","",IF(H450&lt;=0,"Đã thu đủ",IF(E450="","",IF($C$4&lt;=E450,"Chưa đến hạn",IF(I450&lt;=30,"Quá hạn 1–30 ngày",IF(I450&lt;=60,"Quá hạn 31–60 ngày",IF(I450&lt;=90,"Quá hạn 61–90 ngày","Quá hạn trên 90 ngày")))))))</f>
        <v/>
      </c>
      <c r="K450" s="19"/>
    </row>
    <row r="451" customFormat="false" ht="15" hidden="false" customHeight="false" outlineLevel="0" collapsed="false">
      <c r="A451" s="37"/>
      <c r="B451" s="19"/>
      <c r="C451" s="20"/>
      <c r="D451" s="38"/>
      <c r="E451" s="39" t="str">
        <f aca="false">IF(OR(C451="",D451=""),"",C451+D451)</f>
        <v/>
      </c>
      <c r="F451" s="31"/>
      <c r="G451" s="31"/>
      <c r="H451" s="33" t="str">
        <f aca="false">IF(F451="","",F451-N(G451))</f>
        <v/>
      </c>
      <c r="I451" s="22" t="str">
        <f aca="false">IF(OR(H451="",E451=""),"",IF(H451&lt;=0,0,MAX(0,$C$4-E451)))</f>
        <v/>
      </c>
      <c r="J451" s="40" t="str">
        <f aca="false">IF(H451="","",IF(H451&lt;=0,"Đã thu đủ",IF(E451="","",IF($C$4&lt;=E451,"Chưa đến hạn",IF(I451&lt;=30,"Quá hạn 1–30 ngày",IF(I451&lt;=60,"Quá hạn 31–60 ngày",IF(I451&lt;=90,"Quá hạn 61–90 ngày","Quá hạn trên 90 ngày")))))))</f>
        <v/>
      </c>
      <c r="K451" s="19"/>
    </row>
    <row r="452" customFormat="false" ht="15" hidden="false" customHeight="false" outlineLevel="0" collapsed="false">
      <c r="A452" s="37"/>
      <c r="B452" s="19"/>
      <c r="C452" s="20"/>
      <c r="D452" s="38"/>
      <c r="E452" s="39" t="str">
        <f aca="false">IF(OR(C452="",D452=""),"",C452+D452)</f>
        <v/>
      </c>
      <c r="F452" s="31"/>
      <c r="G452" s="31"/>
      <c r="H452" s="33" t="str">
        <f aca="false">IF(F452="","",F452-N(G452))</f>
        <v/>
      </c>
      <c r="I452" s="22" t="str">
        <f aca="false">IF(OR(H452="",E452=""),"",IF(H452&lt;=0,0,MAX(0,$C$4-E452)))</f>
        <v/>
      </c>
      <c r="J452" s="40" t="str">
        <f aca="false">IF(H452="","",IF(H452&lt;=0,"Đã thu đủ",IF(E452="","",IF($C$4&lt;=E452,"Chưa đến hạn",IF(I452&lt;=30,"Quá hạn 1–30 ngày",IF(I452&lt;=60,"Quá hạn 31–60 ngày",IF(I452&lt;=90,"Quá hạn 61–90 ngày","Quá hạn trên 90 ngày")))))))</f>
        <v/>
      </c>
      <c r="K452" s="19"/>
    </row>
    <row r="453" customFormat="false" ht="15" hidden="false" customHeight="false" outlineLevel="0" collapsed="false">
      <c r="A453" s="37"/>
      <c r="B453" s="19"/>
      <c r="C453" s="20"/>
      <c r="D453" s="38"/>
      <c r="E453" s="39" t="str">
        <f aca="false">IF(OR(C453="",D453=""),"",C453+D453)</f>
        <v/>
      </c>
      <c r="F453" s="31"/>
      <c r="G453" s="31"/>
      <c r="H453" s="33" t="str">
        <f aca="false">IF(F453="","",F453-N(G453))</f>
        <v/>
      </c>
      <c r="I453" s="22" t="str">
        <f aca="false">IF(OR(H453="",E453=""),"",IF(H453&lt;=0,0,MAX(0,$C$4-E453)))</f>
        <v/>
      </c>
      <c r="J453" s="40" t="str">
        <f aca="false">IF(H453="","",IF(H453&lt;=0,"Đã thu đủ",IF(E453="","",IF($C$4&lt;=E453,"Chưa đến hạn",IF(I453&lt;=30,"Quá hạn 1–30 ngày",IF(I453&lt;=60,"Quá hạn 31–60 ngày",IF(I453&lt;=90,"Quá hạn 61–90 ngày","Quá hạn trên 90 ngày")))))))</f>
        <v/>
      </c>
      <c r="K453" s="19"/>
    </row>
    <row r="454" customFormat="false" ht="15" hidden="false" customHeight="false" outlineLevel="0" collapsed="false">
      <c r="A454" s="37"/>
      <c r="B454" s="19"/>
      <c r="C454" s="20"/>
      <c r="D454" s="38"/>
      <c r="E454" s="39" t="str">
        <f aca="false">IF(OR(C454="",D454=""),"",C454+D454)</f>
        <v/>
      </c>
      <c r="F454" s="31"/>
      <c r="G454" s="31"/>
      <c r="H454" s="33" t="str">
        <f aca="false">IF(F454="","",F454-N(G454))</f>
        <v/>
      </c>
      <c r="I454" s="22" t="str">
        <f aca="false">IF(OR(H454="",E454=""),"",IF(H454&lt;=0,0,MAX(0,$C$4-E454)))</f>
        <v/>
      </c>
      <c r="J454" s="40" t="str">
        <f aca="false">IF(H454="","",IF(H454&lt;=0,"Đã thu đủ",IF(E454="","",IF($C$4&lt;=E454,"Chưa đến hạn",IF(I454&lt;=30,"Quá hạn 1–30 ngày",IF(I454&lt;=60,"Quá hạn 31–60 ngày",IF(I454&lt;=90,"Quá hạn 61–90 ngày","Quá hạn trên 90 ngày")))))))</f>
        <v/>
      </c>
      <c r="K454" s="19"/>
    </row>
    <row r="455" customFormat="false" ht="15" hidden="false" customHeight="false" outlineLevel="0" collapsed="false">
      <c r="A455" s="37"/>
      <c r="B455" s="19"/>
      <c r="C455" s="20"/>
      <c r="D455" s="38"/>
      <c r="E455" s="39" t="str">
        <f aca="false">IF(OR(C455="",D455=""),"",C455+D455)</f>
        <v/>
      </c>
      <c r="F455" s="31"/>
      <c r="G455" s="31"/>
      <c r="H455" s="33" t="str">
        <f aca="false">IF(F455="","",F455-N(G455))</f>
        <v/>
      </c>
      <c r="I455" s="22" t="str">
        <f aca="false">IF(OR(H455="",E455=""),"",IF(H455&lt;=0,0,MAX(0,$C$4-E455)))</f>
        <v/>
      </c>
      <c r="J455" s="40" t="str">
        <f aca="false">IF(H455="","",IF(H455&lt;=0,"Đã thu đủ",IF(E455="","",IF($C$4&lt;=E455,"Chưa đến hạn",IF(I455&lt;=30,"Quá hạn 1–30 ngày",IF(I455&lt;=60,"Quá hạn 31–60 ngày",IF(I455&lt;=90,"Quá hạn 61–90 ngày","Quá hạn trên 90 ngày")))))))</f>
        <v/>
      </c>
      <c r="K455" s="19"/>
    </row>
    <row r="456" customFormat="false" ht="15" hidden="false" customHeight="false" outlineLevel="0" collapsed="false">
      <c r="A456" s="37"/>
      <c r="B456" s="19"/>
      <c r="C456" s="20"/>
      <c r="D456" s="38"/>
      <c r="E456" s="39" t="str">
        <f aca="false">IF(OR(C456="",D456=""),"",C456+D456)</f>
        <v/>
      </c>
      <c r="F456" s="31"/>
      <c r="G456" s="31"/>
      <c r="H456" s="33" t="str">
        <f aca="false">IF(F456="","",F456-N(G456))</f>
        <v/>
      </c>
      <c r="I456" s="22" t="str">
        <f aca="false">IF(OR(H456="",E456=""),"",IF(H456&lt;=0,0,MAX(0,$C$4-E456)))</f>
        <v/>
      </c>
      <c r="J456" s="40" t="str">
        <f aca="false">IF(H456="","",IF(H456&lt;=0,"Đã thu đủ",IF(E456="","",IF($C$4&lt;=E456,"Chưa đến hạn",IF(I456&lt;=30,"Quá hạn 1–30 ngày",IF(I456&lt;=60,"Quá hạn 31–60 ngày",IF(I456&lt;=90,"Quá hạn 61–90 ngày","Quá hạn trên 90 ngày")))))))</f>
        <v/>
      </c>
      <c r="K456" s="19"/>
    </row>
    <row r="457" customFormat="false" ht="15" hidden="false" customHeight="false" outlineLevel="0" collapsed="false">
      <c r="A457" s="37"/>
      <c r="B457" s="19"/>
      <c r="C457" s="20"/>
      <c r="D457" s="38"/>
      <c r="E457" s="39" t="str">
        <f aca="false">IF(OR(C457="",D457=""),"",C457+D457)</f>
        <v/>
      </c>
      <c r="F457" s="31"/>
      <c r="G457" s="31"/>
      <c r="H457" s="33" t="str">
        <f aca="false">IF(F457="","",F457-N(G457))</f>
        <v/>
      </c>
      <c r="I457" s="22" t="str">
        <f aca="false">IF(OR(H457="",E457=""),"",IF(H457&lt;=0,0,MAX(0,$C$4-E457)))</f>
        <v/>
      </c>
      <c r="J457" s="40" t="str">
        <f aca="false">IF(H457="","",IF(H457&lt;=0,"Đã thu đủ",IF(E457="","",IF($C$4&lt;=E457,"Chưa đến hạn",IF(I457&lt;=30,"Quá hạn 1–30 ngày",IF(I457&lt;=60,"Quá hạn 31–60 ngày",IF(I457&lt;=90,"Quá hạn 61–90 ngày","Quá hạn trên 90 ngày")))))))</f>
        <v/>
      </c>
      <c r="K457" s="19"/>
    </row>
    <row r="458" customFormat="false" ht="15" hidden="false" customHeight="false" outlineLevel="0" collapsed="false">
      <c r="A458" s="37"/>
      <c r="B458" s="19"/>
      <c r="C458" s="20"/>
      <c r="D458" s="38"/>
      <c r="E458" s="39" t="str">
        <f aca="false">IF(OR(C458="",D458=""),"",C458+D458)</f>
        <v/>
      </c>
      <c r="F458" s="31"/>
      <c r="G458" s="31"/>
      <c r="H458" s="33" t="str">
        <f aca="false">IF(F458="","",F458-N(G458))</f>
        <v/>
      </c>
      <c r="I458" s="22" t="str">
        <f aca="false">IF(OR(H458="",E458=""),"",IF(H458&lt;=0,0,MAX(0,$C$4-E458)))</f>
        <v/>
      </c>
      <c r="J458" s="40" t="str">
        <f aca="false">IF(H458="","",IF(H458&lt;=0,"Đã thu đủ",IF(E458="","",IF($C$4&lt;=E458,"Chưa đến hạn",IF(I458&lt;=30,"Quá hạn 1–30 ngày",IF(I458&lt;=60,"Quá hạn 31–60 ngày",IF(I458&lt;=90,"Quá hạn 61–90 ngày","Quá hạn trên 90 ngày")))))))</f>
        <v/>
      </c>
      <c r="K458" s="19"/>
    </row>
    <row r="459" customFormat="false" ht="15" hidden="false" customHeight="false" outlineLevel="0" collapsed="false">
      <c r="A459" s="37"/>
      <c r="B459" s="19"/>
      <c r="C459" s="20"/>
      <c r="D459" s="38"/>
      <c r="E459" s="39" t="str">
        <f aca="false">IF(OR(C459="",D459=""),"",C459+D459)</f>
        <v/>
      </c>
      <c r="F459" s="31"/>
      <c r="G459" s="31"/>
      <c r="H459" s="33" t="str">
        <f aca="false">IF(F459="","",F459-N(G459))</f>
        <v/>
      </c>
      <c r="I459" s="22" t="str">
        <f aca="false">IF(OR(H459="",E459=""),"",IF(H459&lt;=0,0,MAX(0,$C$4-E459)))</f>
        <v/>
      </c>
      <c r="J459" s="40" t="str">
        <f aca="false">IF(H459="","",IF(H459&lt;=0,"Đã thu đủ",IF(E459="","",IF($C$4&lt;=E459,"Chưa đến hạn",IF(I459&lt;=30,"Quá hạn 1–30 ngày",IF(I459&lt;=60,"Quá hạn 31–60 ngày",IF(I459&lt;=90,"Quá hạn 61–90 ngày","Quá hạn trên 90 ngày")))))))</f>
        <v/>
      </c>
      <c r="K459" s="19"/>
    </row>
    <row r="460" customFormat="false" ht="15" hidden="false" customHeight="false" outlineLevel="0" collapsed="false">
      <c r="A460" s="37"/>
      <c r="B460" s="19"/>
      <c r="C460" s="20"/>
      <c r="D460" s="38"/>
      <c r="E460" s="39" t="str">
        <f aca="false">IF(OR(C460="",D460=""),"",C460+D460)</f>
        <v/>
      </c>
      <c r="F460" s="31"/>
      <c r="G460" s="31"/>
      <c r="H460" s="33" t="str">
        <f aca="false">IF(F460="","",F460-N(G460))</f>
        <v/>
      </c>
      <c r="I460" s="22" t="str">
        <f aca="false">IF(OR(H460="",E460=""),"",IF(H460&lt;=0,0,MAX(0,$C$4-E460)))</f>
        <v/>
      </c>
      <c r="J460" s="40" t="str">
        <f aca="false">IF(H460="","",IF(H460&lt;=0,"Đã thu đủ",IF(E460="","",IF($C$4&lt;=E460,"Chưa đến hạn",IF(I460&lt;=30,"Quá hạn 1–30 ngày",IF(I460&lt;=60,"Quá hạn 31–60 ngày",IF(I460&lt;=90,"Quá hạn 61–90 ngày","Quá hạn trên 90 ngày")))))))</f>
        <v/>
      </c>
      <c r="K460" s="19"/>
    </row>
    <row r="461" customFormat="false" ht="15" hidden="false" customHeight="false" outlineLevel="0" collapsed="false">
      <c r="A461" s="37"/>
      <c r="B461" s="19"/>
      <c r="C461" s="20"/>
      <c r="D461" s="38"/>
      <c r="E461" s="39" t="str">
        <f aca="false">IF(OR(C461="",D461=""),"",C461+D461)</f>
        <v/>
      </c>
      <c r="F461" s="31"/>
      <c r="G461" s="31"/>
      <c r="H461" s="33" t="str">
        <f aca="false">IF(F461="","",F461-N(G461))</f>
        <v/>
      </c>
      <c r="I461" s="22" t="str">
        <f aca="false">IF(OR(H461="",E461=""),"",IF(H461&lt;=0,0,MAX(0,$C$4-E461)))</f>
        <v/>
      </c>
      <c r="J461" s="40" t="str">
        <f aca="false">IF(H461="","",IF(H461&lt;=0,"Đã thu đủ",IF(E461="","",IF($C$4&lt;=E461,"Chưa đến hạn",IF(I461&lt;=30,"Quá hạn 1–30 ngày",IF(I461&lt;=60,"Quá hạn 31–60 ngày",IF(I461&lt;=90,"Quá hạn 61–90 ngày","Quá hạn trên 90 ngày")))))))</f>
        <v/>
      </c>
      <c r="K461" s="19"/>
    </row>
    <row r="462" customFormat="false" ht="15" hidden="false" customHeight="false" outlineLevel="0" collapsed="false">
      <c r="A462" s="37"/>
      <c r="B462" s="19"/>
      <c r="C462" s="20"/>
      <c r="D462" s="38"/>
      <c r="E462" s="39" t="str">
        <f aca="false">IF(OR(C462="",D462=""),"",C462+D462)</f>
        <v/>
      </c>
      <c r="F462" s="31"/>
      <c r="G462" s="31"/>
      <c r="H462" s="33" t="str">
        <f aca="false">IF(F462="","",F462-N(G462))</f>
        <v/>
      </c>
      <c r="I462" s="22" t="str">
        <f aca="false">IF(OR(H462="",E462=""),"",IF(H462&lt;=0,0,MAX(0,$C$4-E462)))</f>
        <v/>
      </c>
      <c r="J462" s="40" t="str">
        <f aca="false">IF(H462="","",IF(H462&lt;=0,"Đã thu đủ",IF(E462="","",IF($C$4&lt;=E462,"Chưa đến hạn",IF(I462&lt;=30,"Quá hạn 1–30 ngày",IF(I462&lt;=60,"Quá hạn 31–60 ngày",IF(I462&lt;=90,"Quá hạn 61–90 ngày","Quá hạn trên 90 ngày")))))))</f>
        <v/>
      </c>
      <c r="K462" s="19"/>
    </row>
    <row r="463" customFormat="false" ht="15" hidden="false" customHeight="false" outlineLevel="0" collapsed="false">
      <c r="A463" s="37"/>
      <c r="B463" s="19"/>
      <c r="C463" s="20"/>
      <c r="D463" s="38"/>
      <c r="E463" s="39" t="str">
        <f aca="false">IF(OR(C463="",D463=""),"",C463+D463)</f>
        <v/>
      </c>
      <c r="F463" s="31"/>
      <c r="G463" s="31"/>
      <c r="H463" s="33" t="str">
        <f aca="false">IF(F463="","",F463-N(G463))</f>
        <v/>
      </c>
      <c r="I463" s="22" t="str">
        <f aca="false">IF(OR(H463="",E463=""),"",IF(H463&lt;=0,0,MAX(0,$C$4-E463)))</f>
        <v/>
      </c>
      <c r="J463" s="40" t="str">
        <f aca="false">IF(H463="","",IF(H463&lt;=0,"Đã thu đủ",IF(E463="","",IF($C$4&lt;=E463,"Chưa đến hạn",IF(I463&lt;=30,"Quá hạn 1–30 ngày",IF(I463&lt;=60,"Quá hạn 31–60 ngày",IF(I463&lt;=90,"Quá hạn 61–90 ngày","Quá hạn trên 90 ngày")))))))</f>
        <v/>
      </c>
      <c r="K463" s="19"/>
    </row>
    <row r="464" customFormat="false" ht="15" hidden="false" customHeight="false" outlineLevel="0" collapsed="false">
      <c r="A464" s="37"/>
      <c r="B464" s="19"/>
      <c r="C464" s="20"/>
      <c r="D464" s="38"/>
      <c r="E464" s="39" t="str">
        <f aca="false">IF(OR(C464="",D464=""),"",C464+D464)</f>
        <v/>
      </c>
      <c r="F464" s="31"/>
      <c r="G464" s="31"/>
      <c r="H464" s="33" t="str">
        <f aca="false">IF(F464="","",F464-N(G464))</f>
        <v/>
      </c>
      <c r="I464" s="22" t="str">
        <f aca="false">IF(OR(H464="",E464=""),"",IF(H464&lt;=0,0,MAX(0,$C$4-E464)))</f>
        <v/>
      </c>
      <c r="J464" s="40" t="str">
        <f aca="false">IF(H464="","",IF(H464&lt;=0,"Đã thu đủ",IF(E464="","",IF($C$4&lt;=E464,"Chưa đến hạn",IF(I464&lt;=30,"Quá hạn 1–30 ngày",IF(I464&lt;=60,"Quá hạn 31–60 ngày",IF(I464&lt;=90,"Quá hạn 61–90 ngày","Quá hạn trên 90 ngày")))))))</f>
        <v/>
      </c>
      <c r="K464" s="19"/>
    </row>
    <row r="465" customFormat="false" ht="15" hidden="false" customHeight="false" outlineLevel="0" collapsed="false">
      <c r="A465" s="37"/>
      <c r="B465" s="19"/>
      <c r="C465" s="20"/>
      <c r="D465" s="38"/>
      <c r="E465" s="39" t="str">
        <f aca="false">IF(OR(C465="",D465=""),"",C465+D465)</f>
        <v/>
      </c>
      <c r="F465" s="31"/>
      <c r="G465" s="31"/>
      <c r="H465" s="33" t="str">
        <f aca="false">IF(F465="","",F465-N(G465))</f>
        <v/>
      </c>
      <c r="I465" s="22" t="str">
        <f aca="false">IF(OR(H465="",E465=""),"",IF(H465&lt;=0,0,MAX(0,$C$4-E465)))</f>
        <v/>
      </c>
      <c r="J465" s="40" t="str">
        <f aca="false">IF(H465="","",IF(H465&lt;=0,"Đã thu đủ",IF(E465="","",IF($C$4&lt;=E465,"Chưa đến hạn",IF(I465&lt;=30,"Quá hạn 1–30 ngày",IF(I465&lt;=60,"Quá hạn 31–60 ngày",IF(I465&lt;=90,"Quá hạn 61–90 ngày","Quá hạn trên 90 ngày")))))))</f>
        <v/>
      </c>
      <c r="K465" s="19"/>
    </row>
    <row r="466" customFormat="false" ht="15" hidden="false" customHeight="false" outlineLevel="0" collapsed="false">
      <c r="A466" s="37"/>
      <c r="B466" s="19"/>
      <c r="C466" s="20"/>
      <c r="D466" s="38"/>
      <c r="E466" s="39" t="str">
        <f aca="false">IF(OR(C466="",D466=""),"",C466+D466)</f>
        <v/>
      </c>
      <c r="F466" s="31"/>
      <c r="G466" s="31"/>
      <c r="H466" s="33" t="str">
        <f aca="false">IF(F466="","",F466-N(G466))</f>
        <v/>
      </c>
      <c r="I466" s="22" t="str">
        <f aca="false">IF(OR(H466="",E466=""),"",IF(H466&lt;=0,0,MAX(0,$C$4-E466)))</f>
        <v/>
      </c>
      <c r="J466" s="40" t="str">
        <f aca="false">IF(H466="","",IF(H466&lt;=0,"Đã thu đủ",IF(E466="","",IF($C$4&lt;=E466,"Chưa đến hạn",IF(I466&lt;=30,"Quá hạn 1–30 ngày",IF(I466&lt;=60,"Quá hạn 31–60 ngày",IF(I466&lt;=90,"Quá hạn 61–90 ngày","Quá hạn trên 90 ngày")))))))</f>
        <v/>
      </c>
      <c r="K466" s="19"/>
    </row>
    <row r="467" customFormat="false" ht="15" hidden="false" customHeight="false" outlineLevel="0" collapsed="false">
      <c r="A467" s="37"/>
      <c r="B467" s="19"/>
      <c r="C467" s="20"/>
      <c r="D467" s="38"/>
      <c r="E467" s="39" t="str">
        <f aca="false">IF(OR(C467="",D467=""),"",C467+D467)</f>
        <v/>
      </c>
      <c r="F467" s="31"/>
      <c r="G467" s="31"/>
      <c r="H467" s="33" t="str">
        <f aca="false">IF(F467="","",F467-N(G467))</f>
        <v/>
      </c>
      <c r="I467" s="22" t="str">
        <f aca="false">IF(OR(H467="",E467=""),"",IF(H467&lt;=0,0,MAX(0,$C$4-E467)))</f>
        <v/>
      </c>
      <c r="J467" s="40" t="str">
        <f aca="false">IF(H467="","",IF(H467&lt;=0,"Đã thu đủ",IF(E467="","",IF($C$4&lt;=E467,"Chưa đến hạn",IF(I467&lt;=30,"Quá hạn 1–30 ngày",IF(I467&lt;=60,"Quá hạn 31–60 ngày",IF(I467&lt;=90,"Quá hạn 61–90 ngày","Quá hạn trên 90 ngày")))))))</f>
        <v/>
      </c>
      <c r="K467" s="19"/>
    </row>
    <row r="468" customFormat="false" ht="15" hidden="false" customHeight="false" outlineLevel="0" collapsed="false">
      <c r="A468" s="37"/>
      <c r="B468" s="19"/>
      <c r="C468" s="20"/>
      <c r="D468" s="38"/>
      <c r="E468" s="39" t="str">
        <f aca="false">IF(OR(C468="",D468=""),"",C468+D468)</f>
        <v/>
      </c>
      <c r="F468" s="31"/>
      <c r="G468" s="31"/>
      <c r="H468" s="33" t="str">
        <f aca="false">IF(F468="","",F468-N(G468))</f>
        <v/>
      </c>
      <c r="I468" s="22" t="str">
        <f aca="false">IF(OR(H468="",E468=""),"",IF(H468&lt;=0,0,MAX(0,$C$4-E468)))</f>
        <v/>
      </c>
      <c r="J468" s="40" t="str">
        <f aca="false">IF(H468="","",IF(H468&lt;=0,"Đã thu đủ",IF(E468="","",IF($C$4&lt;=E468,"Chưa đến hạn",IF(I468&lt;=30,"Quá hạn 1–30 ngày",IF(I468&lt;=60,"Quá hạn 31–60 ngày",IF(I468&lt;=90,"Quá hạn 61–90 ngày","Quá hạn trên 90 ngày")))))))</f>
        <v/>
      </c>
      <c r="K468" s="19"/>
    </row>
    <row r="469" customFormat="false" ht="15" hidden="false" customHeight="false" outlineLevel="0" collapsed="false">
      <c r="A469" s="37"/>
      <c r="B469" s="19"/>
      <c r="C469" s="20"/>
      <c r="D469" s="38"/>
      <c r="E469" s="39" t="str">
        <f aca="false">IF(OR(C469="",D469=""),"",C469+D469)</f>
        <v/>
      </c>
      <c r="F469" s="31"/>
      <c r="G469" s="31"/>
      <c r="H469" s="33" t="str">
        <f aca="false">IF(F469="","",F469-N(G469))</f>
        <v/>
      </c>
      <c r="I469" s="22" t="str">
        <f aca="false">IF(OR(H469="",E469=""),"",IF(H469&lt;=0,0,MAX(0,$C$4-E469)))</f>
        <v/>
      </c>
      <c r="J469" s="40" t="str">
        <f aca="false">IF(H469="","",IF(H469&lt;=0,"Đã thu đủ",IF(E469="","",IF($C$4&lt;=E469,"Chưa đến hạn",IF(I469&lt;=30,"Quá hạn 1–30 ngày",IF(I469&lt;=60,"Quá hạn 31–60 ngày",IF(I469&lt;=90,"Quá hạn 61–90 ngày","Quá hạn trên 90 ngày")))))))</f>
        <v/>
      </c>
      <c r="K469" s="19"/>
    </row>
    <row r="470" customFormat="false" ht="15" hidden="false" customHeight="false" outlineLevel="0" collapsed="false">
      <c r="A470" s="37"/>
      <c r="B470" s="19"/>
      <c r="C470" s="20"/>
      <c r="D470" s="38"/>
      <c r="E470" s="39" t="str">
        <f aca="false">IF(OR(C470="",D470=""),"",C470+D470)</f>
        <v/>
      </c>
      <c r="F470" s="31"/>
      <c r="G470" s="31"/>
      <c r="H470" s="33" t="str">
        <f aca="false">IF(F470="","",F470-N(G470))</f>
        <v/>
      </c>
      <c r="I470" s="22" t="str">
        <f aca="false">IF(OR(H470="",E470=""),"",IF(H470&lt;=0,0,MAX(0,$C$4-E470)))</f>
        <v/>
      </c>
      <c r="J470" s="40" t="str">
        <f aca="false">IF(H470="","",IF(H470&lt;=0,"Đã thu đủ",IF(E470="","",IF($C$4&lt;=E470,"Chưa đến hạn",IF(I470&lt;=30,"Quá hạn 1–30 ngày",IF(I470&lt;=60,"Quá hạn 31–60 ngày",IF(I470&lt;=90,"Quá hạn 61–90 ngày","Quá hạn trên 90 ngày")))))))</f>
        <v/>
      </c>
      <c r="K470" s="19"/>
    </row>
    <row r="471" customFormat="false" ht="15" hidden="false" customHeight="false" outlineLevel="0" collapsed="false">
      <c r="A471" s="37"/>
      <c r="B471" s="19"/>
      <c r="C471" s="20"/>
      <c r="D471" s="38"/>
      <c r="E471" s="39" t="str">
        <f aca="false">IF(OR(C471="",D471=""),"",C471+D471)</f>
        <v/>
      </c>
      <c r="F471" s="31"/>
      <c r="G471" s="31"/>
      <c r="H471" s="33" t="str">
        <f aca="false">IF(F471="","",F471-N(G471))</f>
        <v/>
      </c>
      <c r="I471" s="22" t="str">
        <f aca="false">IF(OR(H471="",E471=""),"",IF(H471&lt;=0,0,MAX(0,$C$4-E471)))</f>
        <v/>
      </c>
      <c r="J471" s="40" t="str">
        <f aca="false">IF(H471="","",IF(H471&lt;=0,"Đã thu đủ",IF(E471="","",IF($C$4&lt;=E471,"Chưa đến hạn",IF(I471&lt;=30,"Quá hạn 1–30 ngày",IF(I471&lt;=60,"Quá hạn 31–60 ngày",IF(I471&lt;=90,"Quá hạn 61–90 ngày","Quá hạn trên 90 ngày")))))))</f>
        <v/>
      </c>
      <c r="K471" s="19"/>
    </row>
    <row r="472" customFormat="false" ht="15" hidden="false" customHeight="false" outlineLevel="0" collapsed="false">
      <c r="A472" s="37"/>
      <c r="B472" s="19"/>
      <c r="C472" s="20"/>
      <c r="D472" s="38"/>
      <c r="E472" s="39" t="str">
        <f aca="false">IF(OR(C472="",D472=""),"",C472+D472)</f>
        <v/>
      </c>
      <c r="F472" s="31"/>
      <c r="G472" s="31"/>
      <c r="H472" s="33" t="str">
        <f aca="false">IF(F472="","",F472-N(G472))</f>
        <v/>
      </c>
      <c r="I472" s="22" t="str">
        <f aca="false">IF(OR(H472="",E472=""),"",IF(H472&lt;=0,0,MAX(0,$C$4-E472)))</f>
        <v/>
      </c>
      <c r="J472" s="40" t="str">
        <f aca="false">IF(H472="","",IF(H472&lt;=0,"Đã thu đủ",IF(E472="","",IF($C$4&lt;=E472,"Chưa đến hạn",IF(I472&lt;=30,"Quá hạn 1–30 ngày",IF(I472&lt;=60,"Quá hạn 31–60 ngày",IF(I472&lt;=90,"Quá hạn 61–90 ngày","Quá hạn trên 90 ngày")))))))</f>
        <v/>
      </c>
      <c r="K472" s="19"/>
    </row>
    <row r="473" customFormat="false" ht="15" hidden="false" customHeight="false" outlineLevel="0" collapsed="false">
      <c r="A473" s="37"/>
      <c r="B473" s="19"/>
      <c r="C473" s="20"/>
      <c r="D473" s="38"/>
      <c r="E473" s="39" t="str">
        <f aca="false">IF(OR(C473="",D473=""),"",C473+D473)</f>
        <v/>
      </c>
      <c r="F473" s="31"/>
      <c r="G473" s="31"/>
      <c r="H473" s="33" t="str">
        <f aca="false">IF(F473="","",F473-N(G473))</f>
        <v/>
      </c>
      <c r="I473" s="22" t="str">
        <f aca="false">IF(OR(H473="",E473=""),"",IF(H473&lt;=0,0,MAX(0,$C$4-E473)))</f>
        <v/>
      </c>
      <c r="J473" s="40" t="str">
        <f aca="false">IF(H473="","",IF(H473&lt;=0,"Đã thu đủ",IF(E473="","",IF($C$4&lt;=E473,"Chưa đến hạn",IF(I473&lt;=30,"Quá hạn 1–30 ngày",IF(I473&lt;=60,"Quá hạn 31–60 ngày",IF(I473&lt;=90,"Quá hạn 61–90 ngày","Quá hạn trên 90 ngày")))))))</f>
        <v/>
      </c>
      <c r="K473" s="19"/>
    </row>
    <row r="474" customFormat="false" ht="15" hidden="false" customHeight="false" outlineLevel="0" collapsed="false">
      <c r="A474" s="37"/>
      <c r="B474" s="19"/>
      <c r="C474" s="20"/>
      <c r="D474" s="38"/>
      <c r="E474" s="39" t="str">
        <f aca="false">IF(OR(C474="",D474=""),"",C474+D474)</f>
        <v/>
      </c>
      <c r="F474" s="31"/>
      <c r="G474" s="31"/>
      <c r="H474" s="33" t="str">
        <f aca="false">IF(F474="","",F474-N(G474))</f>
        <v/>
      </c>
      <c r="I474" s="22" t="str">
        <f aca="false">IF(OR(H474="",E474=""),"",IF(H474&lt;=0,0,MAX(0,$C$4-E474)))</f>
        <v/>
      </c>
      <c r="J474" s="40" t="str">
        <f aca="false">IF(H474="","",IF(H474&lt;=0,"Đã thu đủ",IF(E474="","",IF($C$4&lt;=E474,"Chưa đến hạn",IF(I474&lt;=30,"Quá hạn 1–30 ngày",IF(I474&lt;=60,"Quá hạn 31–60 ngày",IF(I474&lt;=90,"Quá hạn 61–90 ngày","Quá hạn trên 90 ngày")))))))</f>
        <v/>
      </c>
      <c r="K474" s="19"/>
    </row>
    <row r="475" customFormat="false" ht="15" hidden="false" customHeight="false" outlineLevel="0" collapsed="false">
      <c r="A475" s="37"/>
      <c r="B475" s="19"/>
      <c r="C475" s="20"/>
      <c r="D475" s="38"/>
      <c r="E475" s="39" t="str">
        <f aca="false">IF(OR(C475="",D475=""),"",C475+D475)</f>
        <v/>
      </c>
      <c r="F475" s="31"/>
      <c r="G475" s="31"/>
      <c r="H475" s="33" t="str">
        <f aca="false">IF(F475="","",F475-N(G475))</f>
        <v/>
      </c>
      <c r="I475" s="22" t="str">
        <f aca="false">IF(OR(H475="",E475=""),"",IF(H475&lt;=0,0,MAX(0,$C$4-E475)))</f>
        <v/>
      </c>
      <c r="J475" s="40" t="str">
        <f aca="false">IF(H475="","",IF(H475&lt;=0,"Đã thu đủ",IF(E475="","",IF($C$4&lt;=E475,"Chưa đến hạn",IF(I475&lt;=30,"Quá hạn 1–30 ngày",IF(I475&lt;=60,"Quá hạn 31–60 ngày",IF(I475&lt;=90,"Quá hạn 61–90 ngày","Quá hạn trên 90 ngày")))))))</f>
        <v/>
      </c>
      <c r="K475" s="19"/>
    </row>
    <row r="476" customFormat="false" ht="15" hidden="false" customHeight="false" outlineLevel="0" collapsed="false">
      <c r="A476" s="37"/>
      <c r="B476" s="19"/>
      <c r="C476" s="20"/>
      <c r="D476" s="38"/>
      <c r="E476" s="39" t="str">
        <f aca="false">IF(OR(C476="",D476=""),"",C476+D476)</f>
        <v/>
      </c>
      <c r="F476" s="31"/>
      <c r="G476" s="31"/>
      <c r="H476" s="33" t="str">
        <f aca="false">IF(F476="","",F476-N(G476))</f>
        <v/>
      </c>
      <c r="I476" s="22" t="str">
        <f aca="false">IF(OR(H476="",E476=""),"",IF(H476&lt;=0,0,MAX(0,$C$4-E476)))</f>
        <v/>
      </c>
      <c r="J476" s="40" t="str">
        <f aca="false">IF(H476="","",IF(H476&lt;=0,"Đã thu đủ",IF(E476="","",IF($C$4&lt;=E476,"Chưa đến hạn",IF(I476&lt;=30,"Quá hạn 1–30 ngày",IF(I476&lt;=60,"Quá hạn 31–60 ngày",IF(I476&lt;=90,"Quá hạn 61–90 ngày","Quá hạn trên 90 ngày")))))))</f>
        <v/>
      </c>
      <c r="K476" s="19"/>
    </row>
    <row r="477" customFormat="false" ht="15" hidden="false" customHeight="false" outlineLevel="0" collapsed="false">
      <c r="A477" s="37"/>
      <c r="B477" s="19"/>
      <c r="C477" s="20"/>
      <c r="D477" s="38"/>
      <c r="E477" s="39" t="str">
        <f aca="false">IF(OR(C477="",D477=""),"",C477+D477)</f>
        <v/>
      </c>
      <c r="F477" s="31"/>
      <c r="G477" s="31"/>
      <c r="H477" s="33" t="str">
        <f aca="false">IF(F477="","",F477-N(G477))</f>
        <v/>
      </c>
      <c r="I477" s="22" t="str">
        <f aca="false">IF(OR(H477="",E477=""),"",IF(H477&lt;=0,0,MAX(0,$C$4-E477)))</f>
        <v/>
      </c>
      <c r="J477" s="40" t="str">
        <f aca="false">IF(H477="","",IF(H477&lt;=0,"Đã thu đủ",IF(E477="","",IF($C$4&lt;=E477,"Chưa đến hạn",IF(I477&lt;=30,"Quá hạn 1–30 ngày",IF(I477&lt;=60,"Quá hạn 31–60 ngày",IF(I477&lt;=90,"Quá hạn 61–90 ngày","Quá hạn trên 90 ngày")))))))</f>
        <v/>
      </c>
      <c r="K477" s="19"/>
    </row>
    <row r="478" customFormat="false" ht="15" hidden="false" customHeight="false" outlineLevel="0" collapsed="false">
      <c r="A478" s="37"/>
      <c r="B478" s="19"/>
      <c r="C478" s="20"/>
      <c r="D478" s="38"/>
      <c r="E478" s="39" t="str">
        <f aca="false">IF(OR(C478="",D478=""),"",C478+D478)</f>
        <v/>
      </c>
      <c r="F478" s="31"/>
      <c r="G478" s="31"/>
      <c r="H478" s="33" t="str">
        <f aca="false">IF(F478="","",F478-N(G478))</f>
        <v/>
      </c>
      <c r="I478" s="22" t="str">
        <f aca="false">IF(OR(H478="",E478=""),"",IF(H478&lt;=0,0,MAX(0,$C$4-E478)))</f>
        <v/>
      </c>
      <c r="J478" s="40" t="str">
        <f aca="false">IF(H478="","",IF(H478&lt;=0,"Đã thu đủ",IF(E478="","",IF($C$4&lt;=E478,"Chưa đến hạn",IF(I478&lt;=30,"Quá hạn 1–30 ngày",IF(I478&lt;=60,"Quá hạn 31–60 ngày",IF(I478&lt;=90,"Quá hạn 61–90 ngày","Quá hạn trên 90 ngày")))))))</f>
        <v/>
      </c>
      <c r="K478" s="19"/>
    </row>
    <row r="479" customFormat="false" ht="15" hidden="false" customHeight="false" outlineLevel="0" collapsed="false">
      <c r="A479" s="37"/>
      <c r="B479" s="19"/>
      <c r="C479" s="20"/>
      <c r="D479" s="38"/>
      <c r="E479" s="39" t="str">
        <f aca="false">IF(OR(C479="",D479=""),"",C479+D479)</f>
        <v/>
      </c>
      <c r="F479" s="31"/>
      <c r="G479" s="31"/>
      <c r="H479" s="33" t="str">
        <f aca="false">IF(F479="","",F479-N(G479))</f>
        <v/>
      </c>
      <c r="I479" s="22" t="str">
        <f aca="false">IF(OR(H479="",E479=""),"",IF(H479&lt;=0,0,MAX(0,$C$4-E479)))</f>
        <v/>
      </c>
      <c r="J479" s="40" t="str">
        <f aca="false">IF(H479="","",IF(H479&lt;=0,"Đã thu đủ",IF(E479="","",IF($C$4&lt;=E479,"Chưa đến hạn",IF(I479&lt;=30,"Quá hạn 1–30 ngày",IF(I479&lt;=60,"Quá hạn 31–60 ngày",IF(I479&lt;=90,"Quá hạn 61–90 ngày","Quá hạn trên 90 ngày")))))))</f>
        <v/>
      </c>
      <c r="K479" s="19"/>
    </row>
    <row r="480" customFormat="false" ht="15" hidden="false" customHeight="false" outlineLevel="0" collapsed="false">
      <c r="A480" s="37"/>
      <c r="B480" s="19"/>
      <c r="C480" s="20"/>
      <c r="D480" s="38"/>
      <c r="E480" s="39" t="str">
        <f aca="false">IF(OR(C480="",D480=""),"",C480+D480)</f>
        <v/>
      </c>
      <c r="F480" s="31"/>
      <c r="G480" s="31"/>
      <c r="H480" s="33" t="str">
        <f aca="false">IF(F480="","",F480-N(G480))</f>
        <v/>
      </c>
      <c r="I480" s="22" t="str">
        <f aca="false">IF(OR(H480="",E480=""),"",IF(H480&lt;=0,0,MAX(0,$C$4-E480)))</f>
        <v/>
      </c>
      <c r="J480" s="40" t="str">
        <f aca="false">IF(H480="","",IF(H480&lt;=0,"Đã thu đủ",IF(E480="","",IF($C$4&lt;=E480,"Chưa đến hạn",IF(I480&lt;=30,"Quá hạn 1–30 ngày",IF(I480&lt;=60,"Quá hạn 31–60 ngày",IF(I480&lt;=90,"Quá hạn 61–90 ngày","Quá hạn trên 90 ngày")))))))</f>
        <v/>
      </c>
      <c r="K480" s="19"/>
    </row>
    <row r="481" customFormat="false" ht="15" hidden="false" customHeight="false" outlineLevel="0" collapsed="false">
      <c r="A481" s="37"/>
      <c r="B481" s="19"/>
      <c r="C481" s="20"/>
      <c r="D481" s="38"/>
      <c r="E481" s="39" t="str">
        <f aca="false">IF(OR(C481="",D481=""),"",C481+D481)</f>
        <v/>
      </c>
      <c r="F481" s="31"/>
      <c r="G481" s="31"/>
      <c r="H481" s="33" t="str">
        <f aca="false">IF(F481="","",F481-N(G481))</f>
        <v/>
      </c>
      <c r="I481" s="22" t="str">
        <f aca="false">IF(OR(H481="",E481=""),"",IF(H481&lt;=0,0,MAX(0,$C$4-E481)))</f>
        <v/>
      </c>
      <c r="J481" s="40" t="str">
        <f aca="false">IF(H481="","",IF(H481&lt;=0,"Đã thu đủ",IF(E481="","",IF($C$4&lt;=E481,"Chưa đến hạn",IF(I481&lt;=30,"Quá hạn 1–30 ngày",IF(I481&lt;=60,"Quá hạn 31–60 ngày",IF(I481&lt;=90,"Quá hạn 61–90 ngày","Quá hạn trên 90 ngày")))))))</f>
        <v/>
      </c>
      <c r="K481" s="19"/>
    </row>
    <row r="482" customFormat="false" ht="15" hidden="false" customHeight="false" outlineLevel="0" collapsed="false">
      <c r="A482" s="37"/>
      <c r="B482" s="19"/>
      <c r="C482" s="20"/>
      <c r="D482" s="38"/>
      <c r="E482" s="39" t="str">
        <f aca="false">IF(OR(C482="",D482=""),"",C482+D482)</f>
        <v/>
      </c>
      <c r="F482" s="31"/>
      <c r="G482" s="31"/>
      <c r="H482" s="33" t="str">
        <f aca="false">IF(F482="","",F482-N(G482))</f>
        <v/>
      </c>
      <c r="I482" s="22" t="str">
        <f aca="false">IF(OR(H482="",E482=""),"",IF(H482&lt;=0,0,MAX(0,$C$4-E482)))</f>
        <v/>
      </c>
      <c r="J482" s="40" t="str">
        <f aca="false">IF(H482="","",IF(H482&lt;=0,"Đã thu đủ",IF(E482="","",IF($C$4&lt;=E482,"Chưa đến hạn",IF(I482&lt;=30,"Quá hạn 1–30 ngày",IF(I482&lt;=60,"Quá hạn 31–60 ngày",IF(I482&lt;=90,"Quá hạn 61–90 ngày","Quá hạn trên 90 ngày")))))))</f>
        <v/>
      </c>
      <c r="K482" s="19"/>
    </row>
    <row r="483" customFormat="false" ht="15" hidden="false" customHeight="false" outlineLevel="0" collapsed="false">
      <c r="A483" s="37"/>
      <c r="B483" s="19"/>
      <c r="C483" s="20"/>
      <c r="D483" s="38"/>
      <c r="E483" s="39" t="str">
        <f aca="false">IF(OR(C483="",D483=""),"",C483+D483)</f>
        <v/>
      </c>
      <c r="F483" s="31"/>
      <c r="G483" s="31"/>
      <c r="H483" s="33" t="str">
        <f aca="false">IF(F483="","",F483-N(G483))</f>
        <v/>
      </c>
      <c r="I483" s="22" t="str">
        <f aca="false">IF(OR(H483="",E483=""),"",IF(H483&lt;=0,0,MAX(0,$C$4-E483)))</f>
        <v/>
      </c>
      <c r="J483" s="40" t="str">
        <f aca="false">IF(H483="","",IF(H483&lt;=0,"Đã thu đủ",IF(E483="","",IF($C$4&lt;=E483,"Chưa đến hạn",IF(I483&lt;=30,"Quá hạn 1–30 ngày",IF(I483&lt;=60,"Quá hạn 31–60 ngày",IF(I483&lt;=90,"Quá hạn 61–90 ngày","Quá hạn trên 90 ngày")))))))</f>
        <v/>
      </c>
      <c r="K483" s="19"/>
    </row>
    <row r="484" customFormat="false" ht="15" hidden="false" customHeight="false" outlineLevel="0" collapsed="false">
      <c r="A484" s="37"/>
      <c r="B484" s="19"/>
      <c r="C484" s="20"/>
      <c r="D484" s="38"/>
      <c r="E484" s="39" t="str">
        <f aca="false">IF(OR(C484="",D484=""),"",C484+D484)</f>
        <v/>
      </c>
      <c r="F484" s="31"/>
      <c r="G484" s="31"/>
      <c r="H484" s="33" t="str">
        <f aca="false">IF(F484="","",F484-N(G484))</f>
        <v/>
      </c>
      <c r="I484" s="22" t="str">
        <f aca="false">IF(OR(H484="",E484=""),"",IF(H484&lt;=0,0,MAX(0,$C$4-E484)))</f>
        <v/>
      </c>
      <c r="J484" s="40" t="str">
        <f aca="false">IF(H484="","",IF(H484&lt;=0,"Đã thu đủ",IF(E484="","",IF($C$4&lt;=E484,"Chưa đến hạn",IF(I484&lt;=30,"Quá hạn 1–30 ngày",IF(I484&lt;=60,"Quá hạn 31–60 ngày",IF(I484&lt;=90,"Quá hạn 61–90 ngày","Quá hạn trên 90 ngày")))))))</f>
        <v/>
      </c>
      <c r="K484" s="19"/>
    </row>
    <row r="485" customFormat="false" ht="15" hidden="false" customHeight="false" outlineLevel="0" collapsed="false">
      <c r="A485" s="37"/>
      <c r="B485" s="19"/>
      <c r="C485" s="20"/>
      <c r="D485" s="38"/>
      <c r="E485" s="39" t="str">
        <f aca="false">IF(OR(C485="",D485=""),"",C485+D485)</f>
        <v/>
      </c>
      <c r="F485" s="31"/>
      <c r="G485" s="31"/>
      <c r="H485" s="33" t="str">
        <f aca="false">IF(F485="","",F485-N(G485))</f>
        <v/>
      </c>
      <c r="I485" s="22" t="str">
        <f aca="false">IF(OR(H485="",E485=""),"",IF(H485&lt;=0,0,MAX(0,$C$4-E485)))</f>
        <v/>
      </c>
      <c r="J485" s="40" t="str">
        <f aca="false">IF(H485="","",IF(H485&lt;=0,"Đã thu đủ",IF(E485="","",IF($C$4&lt;=E485,"Chưa đến hạn",IF(I485&lt;=30,"Quá hạn 1–30 ngày",IF(I485&lt;=60,"Quá hạn 31–60 ngày",IF(I485&lt;=90,"Quá hạn 61–90 ngày","Quá hạn trên 90 ngày")))))))</f>
        <v/>
      </c>
      <c r="K485" s="19"/>
    </row>
    <row r="486" customFormat="false" ht="15" hidden="false" customHeight="false" outlineLevel="0" collapsed="false">
      <c r="A486" s="37"/>
      <c r="B486" s="19"/>
      <c r="C486" s="20"/>
      <c r="D486" s="38"/>
      <c r="E486" s="39" t="str">
        <f aca="false">IF(OR(C486="",D486=""),"",C486+D486)</f>
        <v/>
      </c>
      <c r="F486" s="31"/>
      <c r="G486" s="31"/>
      <c r="H486" s="33" t="str">
        <f aca="false">IF(F486="","",F486-N(G486))</f>
        <v/>
      </c>
      <c r="I486" s="22" t="str">
        <f aca="false">IF(OR(H486="",E486=""),"",IF(H486&lt;=0,0,MAX(0,$C$4-E486)))</f>
        <v/>
      </c>
      <c r="J486" s="40" t="str">
        <f aca="false">IF(H486="","",IF(H486&lt;=0,"Đã thu đủ",IF(E486="","",IF($C$4&lt;=E486,"Chưa đến hạn",IF(I486&lt;=30,"Quá hạn 1–30 ngày",IF(I486&lt;=60,"Quá hạn 31–60 ngày",IF(I486&lt;=90,"Quá hạn 61–90 ngày","Quá hạn trên 90 ngày")))))))</f>
        <v/>
      </c>
      <c r="K486" s="19"/>
    </row>
    <row r="487" customFormat="false" ht="15" hidden="false" customHeight="false" outlineLevel="0" collapsed="false">
      <c r="A487" s="37"/>
      <c r="B487" s="19"/>
      <c r="C487" s="20"/>
      <c r="D487" s="38"/>
      <c r="E487" s="39" t="str">
        <f aca="false">IF(OR(C487="",D487=""),"",C487+D487)</f>
        <v/>
      </c>
      <c r="F487" s="31"/>
      <c r="G487" s="31"/>
      <c r="H487" s="33" t="str">
        <f aca="false">IF(F487="","",F487-N(G487))</f>
        <v/>
      </c>
      <c r="I487" s="22" t="str">
        <f aca="false">IF(OR(H487="",E487=""),"",IF(H487&lt;=0,0,MAX(0,$C$4-E487)))</f>
        <v/>
      </c>
      <c r="J487" s="40" t="str">
        <f aca="false">IF(H487="","",IF(H487&lt;=0,"Đã thu đủ",IF(E487="","",IF($C$4&lt;=E487,"Chưa đến hạn",IF(I487&lt;=30,"Quá hạn 1–30 ngày",IF(I487&lt;=60,"Quá hạn 31–60 ngày",IF(I487&lt;=90,"Quá hạn 61–90 ngày","Quá hạn trên 90 ngày")))))))</f>
        <v/>
      </c>
      <c r="K487" s="19"/>
    </row>
    <row r="488" customFormat="false" ht="15" hidden="false" customHeight="false" outlineLevel="0" collapsed="false">
      <c r="A488" s="37"/>
      <c r="B488" s="19"/>
      <c r="C488" s="20"/>
      <c r="D488" s="38"/>
      <c r="E488" s="39" t="str">
        <f aca="false">IF(OR(C488="",D488=""),"",C488+D488)</f>
        <v/>
      </c>
      <c r="F488" s="31"/>
      <c r="G488" s="31"/>
      <c r="H488" s="33" t="str">
        <f aca="false">IF(F488="","",F488-N(G488))</f>
        <v/>
      </c>
      <c r="I488" s="22" t="str">
        <f aca="false">IF(OR(H488="",E488=""),"",IF(H488&lt;=0,0,MAX(0,$C$4-E488)))</f>
        <v/>
      </c>
      <c r="J488" s="40" t="str">
        <f aca="false">IF(H488="","",IF(H488&lt;=0,"Đã thu đủ",IF(E488="","",IF($C$4&lt;=E488,"Chưa đến hạn",IF(I488&lt;=30,"Quá hạn 1–30 ngày",IF(I488&lt;=60,"Quá hạn 31–60 ngày",IF(I488&lt;=90,"Quá hạn 61–90 ngày","Quá hạn trên 90 ngày")))))))</f>
        <v/>
      </c>
      <c r="K488" s="19"/>
    </row>
    <row r="489" customFormat="false" ht="15" hidden="false" customHeight="false" outlineLevel="0" collapsed="false">
      <c r="A489" s="37"/>
      <c r="B489" s="19"/>
      <c r="C489" s="20"/>
      <c r="D489" s="38"/>
      <c r="E489" s="39" t="str">
        <f aca="false">IF(OR(C489="",D489=""),"",C489+D489)</f>
        <v/>
      </c>
      <c r="F489" s="31"/>
      <c r="G489" s="31"/>
      <c r="H489" s="33" t="str">
        <f aca="false">IF(F489="","",F489-N(G489))</f>
        <v/>
      </c>
      <c r="I489" s="22" t="str">
        <f aca="false">IF(OR(H489="",E489=""),"",IF(H489&lt;=0,0,MAX(0,$C$4-E489)))</f>
        <v/>
      </c>
      <c r="J489" s="40" t="str">
        <f aca="false">IF(H489="","",IF(H489&lt;=0,"Đã thu đủ",IF(E489="","",IF($C$4&lt;=E489,"Chưa đến hạn",IF(I489&lt;=30,"Quá hạn 1–30 ngày",IF(I489&lt;=60,"Quá hạn 31–60 ngày",IF(I489&lt;=90,"Quá hạn 61–90 ngày","Quá hạn trên 90 ngày")))))))</f>
        <v/>
      </c>
      <c r="K489" s="19"/>
    </row>
    <row r="490" customFormat="false" ht="15" hidden="false" customHeight="false" outlineLevel="0" collapsed="false">
      <c r="A490" s="37"/>
      <c r="B490" s="19"/>
      <c r="C490" s="20"/>
      <c r="D490" s="38"/>
      <c r="E490" s="39" t="str">
        <f aca="false">IF(OR(C490="",D490=""),"",C490+D490)</f>
        <v/>
      </c>
      <c r="F490" s="31"/>
      <c r="G490" s="31"/>
      <c r="H490" s="33" t="str">
        <f aca="false">IF(F490="","",F490-N(G490))</f>
        <v/>
      </c>
      <c r="I490" s="22" t="str">
        <f aca="false">IF(OR(H490="",E490=""),"",IF(H490&lt;=0,0,MAX(0,$C$4-E490)))</f>
        <v/>
      </c>
      <c r="J490" s="40" t="str">
        <f aca="false">IF(H490="","",IF(H490&lt;=0,"Đã thu đủ",IF(E490="","",IF($C$4&lt;=E490,"Chưa đến hạn",IF(I490&lt;=30,"Quá hạn 1–30 ngày",IF(I490&lt;=60,"Quá hạn 31–60 ngày",IF(I490&lt;=90,"Quá hạn 61–90 ngày","Quá hạn trên 90 ngày")))))))</f>
        <v/>
      </c>
      <c r="K490" s="19"/>
    </row>
    <row r="491" customFormat="false" ht="15" hidden="false" customHeight="false" outlineLevel="0" collapsed="false">
      <c r="A491" s="37"/>
      <c r="B491" s="19"/>
      <c r="C491" s="20"/>
      <c r="D491" s="38"/>
      <c r="E491" s="39" t="str">
        <f aca="false">IF(OR(C491="",D491=""),"",C491+D491)</f>
        <v/>
      </c>
      <c r="F491" s="31"/>
      <c r="G491" s="31"/>
      <c r="H491" s="33" t="str">
        <f aca="false">IF(F491="","",F491-N(G491))</f>
        <v/>
      </c>
      <c r="I491" s="22" t="str">
        <f aca="false">IF(OR(H491="",E491=""),"",IF(H491&lt;=0,0,MAX(0,$C$4-E491)))</f>
        <v/>
      </c>
      <c r="J491" s="40" t="str">
        <f aca="false">IF(H491="","",IF(H491&lt;=0,"Đã thu đủ",IF(E491="","",IF($C$4&lt;=E491,"Chưa đến hạn",IF(I491&lt;=30,"Quá hạn 1–30 ngày",IF(I491&lt;=60,"Quá hạn 31–60 ngày",IF(I491&lt;=90,"Quá hạn 61–90 ngày","Quá hạn trên 90 ngày")))))))</f>
        <v/>
      </c>
      <c r="K491" s="19"/>
    </row>
    <row r="492" customFormat="false" ht="15" hidden="false" customHeight="false" outlineLevel="0" collapsed="false">
      <c r="A492" s="37"/>
      <c r="B492" s="19"/>
      <c r="C492" s="20"/>
      <c r="D492" s="38"/>
      <c r="E492" s="39" t="str">
        <f aca="false">IF(OR(C492="",D492=""),"",C492+D492)</f>
        <v/>
      </c>
      <c r="F492" s="31"/>
      <c r="G492" s="31"/>
      <c r="H492" s="33" t="str">
        <f aca="false">IF(F492="","",F492-N(G492))</f>
        <v/>
      </c>
      <c r="I492" s="22" t="str">
        <f aca="false">IF(OR(H492="",E492=""),"",IF(H492&lt;=0,0,MAX(0,$C$4-E492)))</f>
        <v/>
      </c>
      <c r="J492" s="40" t="str">
        <f aca="false">IF(H492="","",IF(H492&lt;=0,"Đã thu đủ",IF(E492="","",IF($C$4&lt;=E492,"Chưa đến hạn",IF(I492&lt;=30,"Quá hạn 1–30 ngày",IF(I492&lt;=60,"Quá hạn 31–60 ngày",IF(I492&lt;=90,"Quá hạn 61–90 ngày","Quá hạn trên 90 ngày")))))))</f>
        <v/>
      </c>
      <c r="K492" s="19"/>
    </row>
    <row r="493" customFormat="false" ht="15" hidden="false" customHeight="false" outlineLevel="0" collapsed="false">
      <c r="A493" s="37"/>
      <c r="B493" s="19"/>
      <c r="C493" s="20"/>
      <c r="D493" s="38"/>
      <c r="E493" s="39" t="str">
        <f aca="false">IF(OR(C493="",D493=""),"",C493+D493)</f>
        <v/>
      </c>
      <c r="F493" s="31"/>
      <c r="G493" s="31"/>
      <c r="H493" s="33" t="str">
        <f aca="false">IF(F493="","",F493-N(G493))</f>
        <v/>
      </c>
      <c r="I493" s="22" t="str">
        <f aca="false">IF(OR(H493="",E493=""),"",IF(H493&lt;=0,0,MAX(0,$C$4-E493)))</f>
        <v/>
      </c>
      <c r="J493" s="40" t="str">
        <f aca="false">IF(H493="","",IF(H493&lt;=0,"Đã thu đủ",IF(E493="","",IF($C$4&lt;=E493,"Chưa đến hạn",IF(I493&lt;=30,"Quá hạn 1–30 ngày",IF(I493&lt;=60,"Quá hạn 31–60 ngày",IF(I493&lt;=90,"Quá hạn 61–90 ngày","Quá hạn trên 90 ngày")))))))</f>
        <v/>
      </c>
      <c r="K493" s="19"/>
    </row>
    <row r="494" customFormat="false" ht="15" hidden="false" customHeight="false" outlineLevel="0" collapsed="false">
      <c r="A494" s="37"/>
      <c r="B494" s="19"/>
      <c r="C494" s="20"/>
      <c r="D494" s="38"/>
      <c r="E494" s="39" t="str">
        <f aca="false">IF(OR(C494="",D494=""),"",C494+D494)</f>
        <v/>
      </c>
      <c r="F494" s="31"/>
      <c r="G494" s="31"/>
      <c r="H494" s="33" t="str">
        <f aca="false">IF(F494="","",F494-N(G494))</f>
        <v/>
      </c>
      <c r="I494" s="22" t="str">
        <f aca="false">IF(OR(H494="",E494=""),"",IF(H494&lt;=0,0,MAX(0,$C$4-E494)))</f>
        <v/>
      </c>
      <c r="J494" s="40" t="str">
        <f aca="false">IF(H494="","",IF(H494&lt;=0,"Đã thu đủ",IF(E494="","",IF($C$4&lt;=E494,"Chưa đến hạn",IF(I494&lt;=30,"Quá hạn 1–30 ngày",IF(I494&lt;=60,"Quá hạn 31–60 ngày",IF(I494&lt;=90,"Quá hạn 61–90 ngày","Quá hạn trên 90 ngày")))))))</f>
        <v/>
      </c>
      <c r="K494" s="19"/>
    </row>
    <row r="495" customFormat="false" ht="15" hidden="false" customHeight="false" outlineLevel="0" collapsed="false">
      <c r="A495" s="37"/>
      <c r="B495" s="19"/>
      <c r="C495" s="20"/>
      <c r="D495" s="38"/>
      <c r="E495" s="39" t="str">
        <f aca="false">IF(OR(C495="",D495=""),"",C495+D495)</f>
        <v/>
      </c>
      <c r="F495" s="31"/>
      <c r="G495" s="31"/>
      <c r="H495" s="33" t="str">
        <f aca="false">IF(F495="","",F495-N(G495))</f>
        <v/>
      </c>
      <c r="I495" s="22" t="str">
        <f aca="false">IF(OR(H495="",E495=""),"",IF(H495&lt;=0,0,MAX(0,$C$4-E495)))</f>
        <v/>
      </c>
      <c r="J495" s="40" t="str">
        <f aca="false">IF(H495="","",IF(H495&lt;=0,"Đã thu đủ",IF(E495="","",IF($C$4&lt;=E495,"Chưa đến hạn",IF(I495&lt;=30,"Quá hạn 1–30 ngày",IF(I495&lt;=60,"Quá hạn 31–60 ngày",IF(I495&lt;=90,"Quá hạn 61–90 ngày","Quá hạn trên 90 ngày")))))))</f>
        <v/>
      </c>
      <c r="K495" s="19"/>
    </row>
    <row r="496" customFormat="false" ht="15" hidden="false" customHeight="false" outlineLevel="0" collapsed="false">
      <c r="A496" s="37"/>
      <c r="B496" s="19"/>
      <c r="C496" s="20"/>
      <c r="D496" s="38"/>
      <c r="E496" s="39" t="str">
        <f aca="false">IF(OR(C496="",D496=""),"",C496+D496)</f>
        <v/>
      </c>
      <c r="F496" s="31"/>
      <c r="G496" s="31"/>
      <c r="H496" s="33" t="str">
        <f aca="false">IF(F496="","",F496-N(G496))</f>
        <v/>
      </c>
      <c r="I496" s="22" t="str">
        <f aca="false">IF(OR(H496="",E496=""),"",IF(H496&lt;=0,0,MAX(0,$C$4-E496)))</f>
        <v/>
      </c>
      <c r="J496" s="40" t="str">
        <f aca="false">IF(H496="","",IF(H496&lt;=0,"Đã thu đủ",IF(E496="","",IF($C$4&lt;=E496,"Chưa đến hạn",IF(I496&lt;=30,"Quá hạn 1–30 ngày",IF(I496&lt;=60,"Quá hạn 31–60 ngày",IF(I496&lt;=90,"Quá hạn 61–90 ngày","Quá hạn trên 90 ngày")))))))</f>
        <v/>
      </c>
      <c r="K496" s="19"/>
    </row>
    <row r="497" customFormat="false" ht="15" hidden="false" customHeight="false" outlineLevel="0" collapsed="false">
      <c r="A497" s="37"/>
      <c r="B497" s="19"/>
      <c r="C497" s="20"/>
      <c r="D497" s="38"/>
      <c r="E497" s="39" t="str">
        <f aca="false">IF(OR(C497="",D497=""),"",C497+D497)</f>
        <v/>
      </c>
      <c r="F497" s="31"/>
      <c r="G497" s="31"/>
      <c r="H497" s="33" t="str">
        <f aca="false">IF(F497="","",F497-N(G497))</f>
        <v/>
      </c>
      <c r="I497" s="22" t="str">
        <f aca="false">IF(OR(H497="",E497=""),"",IF(H497&lt;=0,0,MAX(0,$C$4-E497)))</f>
        <v/>
      </c>
      <c r="J497" s="40" t="str">
        <f aca="false">IF(H497="","",IF(H497&lt;=0,"Đã thu đủ",IF(E497="","",IF($C$4&lt;=E497,"Chưa đến hạn",IF(I497&lt;=30,"Quá hạn 1–30 ngày",IF(I497&lt;=60,"Quá hạn 31–60 ngày",IF(I497&lt;=90,"Quá hạn 61–90 ngày","Quá hạn trên 90 ngày")))))))</f>
        <v/>
      </c>
      <c r="K497" s="19"/>
    </row>
    <row r="498" customFormat="false" ht="15" hidden="false" customHeight="false" outlineLevel="0" collapsed="false">
      <c r="A498" s="37"/>
      <c r="B498" s="19"/>
      <c r="C498" s="20"/>
      <c r="D498" s="38"/>
      <c r="E498" s="39" t="str">
        <f aca="false">IF(OR(C498="",D498=""),"",C498+D498)</f>
        <v/>
      </c>
      <c r="F498" s="31"/>
      <c r="G498" s="31"/>
      <c r="H498" s="33" t="str">
        <f aca="false">IF(F498="","",F498-N(G498))</f>
        <v/>
      </c>
      <c r="I498" s="22" t="str">
        <f aca="false">IF(OR(H498="",E498=""),"",IF(H498&lt;=0,0,MAX(0,$C$4-E498)))</f>
        <v/>
      </c>
      <c r="J498" s="40" t="str">
        <f aca="false">IF(H498="","",IF(H498&lt;=0,"Đã thu đủ",IF(E498="","",IF($C$4&lt;=E498,"Chưa đến hạn",IF(I498&lt;=30,"Quá hạn 1–30 ngày",IF(I498&lt;=60,"Quá hạn 31–60 ngày",IF(I498&lt;=90,"Quá hạn 61–90 ngày","Quá hạn trên 90 ngày")))))))</f>
        <v/>
      </c>
      <c r="K498" s="19"/>
    </row>
    <row r="499" customFormat="false" ht="15" hidden="false" customHeight="false" outlineLevel="0" collapsed="false">
      <c r="A499" s="37"/>
      <c r="B499" s="19"/>
      <c r="C499" s="20"/>
      <c r="D499" s="38"/>
      <c r="E499" s="39" t="str">
        <f aca="false">IF(OR(C499="",D499=""),"",C499+D499)</f>
        <v/>
      </c>
      <c r="F499" s="31"/>
      <c r="G499" s="31"/>
      <c r="H499" s="33" t="str">
        <f aca="false">IF(F499="","",F499-N(G499))</f>
        <v/>
      </c>
      <c r="I499" s="22" t="str">
        <f aca="false">IF(OR(H499="",E499=""),"",IF(H499&lt;=0,0,MAX(0,$C$4-E499)))</f>
        <v/>
      </c>
      <c r="J499" s="40" t="str">
        <f aca="false">IF(H499="","",IF(H499&lt;=0,"Đã thu đủ",IF(E499="","",IF($C$4&lt;=E499,"Chưa đến hạn",IF(I499&lt;=30,"Quá hạn 1–30 ngày",IF(I499&lt;=60,"Quá hạn 31–60 ngày",IF(I499&lt;=90,"Quá hạn 61–90 ngày","Quá hạn trên 90 ngày")))))))</f>
        <v/>
      </c>
      <c r="K499" s="19"/>
    </row>
    <row r="500" customFormat="false" ht="15" hidden="false" customHeight="false" outlineLevel="0" collapsed="false">
      <c r="A500" s="37"/>
      <c r="B500" s="19"/>
      <c r="C500" s="20"/>
      <c r="D500" s="38"/>
      <c r="E500" s="39" t="str">
        <f aca="false">IF(OR(C500="",D500=""),"",C500+D500)</f>
        <v/>
      </c>
      <c r="F500" s="31"/>
      <c r="G500" s="31"/>
      <c r="H500" s="33" t="str">
        <f aca="false">IF(F500="","",F500-N(G500))</f>
        <v/>
      </c>
      <c r="I500" s="22" t="str">
        <f aca="false">IF(OR(H500="",E500=""),"",IF(H500&lt;=0,0,MAX(0,$C$4-E500)))</f>
        <v/>
      </c>
      <c r="J500" s="40" t="str">
        <f aca="false">IF(H500="","",IF(H500&lt;=0,"Đã thu đủ",IF(E500="","",IF($C$4&lt;=E500,"Chưa đến hạn",IF(I500&lt;=30,"Quá hạn 1–30 ngày",IF(I500&lt;=60,"Quá hạn 31–60 ngày",IF(I500&lt;=90,"Quá hạn 61–90 ngày","Quá hạn trên 90 ngày")))))))</f>
        <v/>
      </c>
      <c r="K500" s="19"/>
    </row>
    <row r="501" customFormat="false" ht="15" hidden="false" customHeight="false" outlineLevel="0" collapsed="false">
      <c r="A501" s="37"/>
      <c r="B501" s="19"/>
      <c r="C501" s="20"/>
      <c r="D501" s="38"/>
      <c r="E501" s="39" t="str">
        <f aca="false">IF(OR(C501="",D501=""),"",C501+D501)</f>
        <v/>
      </c>
      <c r="F501" s="31"/>
      <c r="G501" s="31"/>
      <c r="H501" s="33" t="str">
        <f aca="false">IF(F501="","",F501-N(G501))</f>
        <v/>
      </c>
      <c r="I501" s="22" t="str">
        <f aca="false">IF(OR(H501="",E501=""),"",IF(H501&lt;=0,0,MAX(0,$C$4-E501)))</f>
        <v/>
      </c>
      <c r="J501" s="40" t="str">
        <f aca="false">IF(H501="","",IF(H501&lt;=0,"Đã thu đủ",IF(E501="","",IF($C$4&lt;=E501,"Chưa đến hạn",IF(I501&lt;=30,"Quá hạn 1–30 ngày",IF(I501&lt;=60,"Quá hạn 31–60 ngày",IF(I501&lt;=90,"Quá hạn 61–90 ngày","Quá hạn trên 90 ngày")))))))</f>
        <v/>
      </c>
      <c r="K501" s="19"/>
    </row>
    <row r="502" customFormat="false" ht="15" hidden="false" customHeight="false" outlineLevel="0" collapsed="false">
      <c r="A502" s="37"/>
      <c r="B502" s="19"/>
      <c r="C502" s="20"/>
      <c r="D502" s="38"/>
      <c r="E502" s="39" t="str">
        <f aca="false">IF(OR(C502="",D502=""),"",C502+D502)</f>
        <v/>
      </c>
      <c r="F502" s="31"/>
      <c r="G502" s="31"/>
      <c r="H502" s="33" t="str">
        <f aca="false">IF(F502="","",F502-N(G502))</f>
        <v/>
      </c>
      <c r="I502" s="22" t="str">
        <f aca="false">IF(OR(H502="",E502=""),"",IF(H502&lt;=0,0,MAX(0,$C$4-E502)))</f>
        <v/>
      </c>
      <c r="J502" s="40" t="str">
        <f aca="false">IF(H502="","",IF(H502&lt;=0,"Đã thu đủ",IF(E502="","",IF($C$4&lt;=E502,"Chưa đến hạn",IF(I502&lt;=30,"Quá hạn 1–30 ngày",IF(I502&lt;=60,"Quá hạn 31–60 ngày",IF(I502&lt;=90,"Quá hạn 61–90 ngày","Quá hạn trên 90 ngày")))))))</f>
        <v/>
      </c>
      <c r="K502" s="19"/>
    </row>
    <row r="503" customFormat="false" ht="15" hidden="false" customHeight="false" outlineLevel="0" collapsed="false">
      <c r="A503" s="37"/>
      <c r="B503" s="19"/>
      <c r="C503" s="20"/>
      <c r="D503" s="38"/>
      <c r="E503" s="39" t="str">
        <f aca="false">IF(OR(C503="",D503=""),"",C503+D503)</f>
        <v/>
      </c>
      <c r="F503" s="31"/>
      <c r="G503" s="31"/>
      <c r="H503" s="33" t="str">
        <f aca="false">IF(F503="","",F503-N(G503))</f>
        <v/>
      </c>
      <c r="I503" s="22" t="str">
        <f aca="false">IF(OR(H503="",E503=""),"",IF(H503&lt;=0,0,MAX(0,$C$4-E503)))</f>
        <v/>
      </c>
      <c r="J503" s="40" t="str">
        <f aca="false">IF(H503="","",IF(H503&lt;=0,"Đã thu đủ",IF(E503="","",IF($C$4&lt;=E503,"Chưa đến hạn",IF(I503&lt;=30,"Quá hạn 1–30 ngày",IF(I503&lt;=60,"Quá hạn 31–60 ngày",IF(I503&lt;=90,"Quá hạn 61–90 ngày","Quá hạn trên 90 ngày")))))))</f>
        <v/>
      </c>
      <c r="K503" s="19"/>
    </row>
    <row r="504" customFormat="false" ht="15" hidden="false" customHeight="false" outlineLevel="0" collapsed="false">
      <c r="A504" s="37"/>
      <c r="B504" s="19"/>
      <c r="C504" s="20"/>
      <c r="D504" s="38"/>
      <c r="E504" s="39" t="str">
        <f aca="false">IF(OR(C504="",D504=""),"",C504+D504)</f>
        <v/>
      </c>
      <c r="F504" s="31"/>
      <c r="G504" s="31"/>
      <c r="H504" s="33" t="str">
        <f aca="false">IF(F504="","",F504-N(G504))</f>
        <v/>
      </c>
      <c r="I504" s="22" t="str">
        <f aca="false">IF(OR(H504="",E504=""),"",IF(H504&lt;=0,0,MAX(0,$C$4-E504)))</f>
        <v/>
      </c>
      <c r="J504" s="40" t="str">
        <f aca="false">IF(H504="","",IF(H504&lt;=0,"Đã thu đủ",IF(E504="","",IF($C$4&lt;=E504,"Chưa đến hạn",IF(I504&lt;=30,"Quá hạn 1–30 ngày",IF(I504&lt;=60,"Quá hạn 31–60 ngày",IF(I504&lt;=90,"Quá hạn 61–90 ngày","Quá hạn trên 90 ngày")))))))</f>
        <v/>
      </c>
      <c r="K504" s="19"/>
    </row>
    <row r="505" customFormat="false" ht="15" hidden="false" customHeight="false" outlineLevel="0" collapsed="false">
      <c r="A505" s="37"/>
      <c r="B505" s="19"/>
      <c r="C505" s="20"/>
      <c r="D505" s="38"/>
      <c r="E505" s="39" t="str">
        <f aca="false">IF(OR(C505="",D505=""),"",C505+D505)</f>
        <v/>
      </c>
      <c r="F505" s="31"/>
      <c r="G505" s="31"/>
      <c r="H505" s="33" t="str">
        <f aca="false">IF(F505="","",F505-N(G505))</f>
        <v/>
      </c>
      <c r="I505" s="22" t="str">
        <f aca="false">IF(OR(H505="",E505=""),"",IF(H505&lt;=0,0,MAX(0,$C$4-E505)))</f>
        <v/>
      </c>
      <c r="J505" s="40" t="str">
        <f aca="false">IF(H505="","",IF(H505&lt;=0,"Đã thu đủ",IF(E505="","",IF($C$4&lt;=E505,"Chưa đến hạn",IF(I505&lt;=30,"Quá hạn 1–30 ngày",IF(I505&lt;=60,"Quá hạn 31–60 ngày",IF(I505&lt;=90,"Quá hạn 61–90 ngày","Quá hạn trên 90 ngày")))))))</f>
        <v/>
      </c>
      <c r="K505" s="19"/>
    </row>
    <row r="506" customFormat="false" ht="15" hidden="false" customHeight="false" outlineLevel="0" collapsed="false">
      <c r="A506" s="37"/>
      <c r="B506" s="19"/>
      <c r="C506" s="20"/>
      <c r="D506" s="38"/>
      <c r="E506" s="39" t="str">
        <f aca="false">IF(OR(C506="",D506=""),"",C506+D506)</f>
        <v/>
      </c>
      <c r="F506" s="31"/>
      <c r="G506" s="31"/>
      <c r="H506" s="33" t="str">
        <f aca="false">IF(F506="","",F506-N(G506))</f>
        <v/>
      </c>
      <c r="I506" s="22" t="str">
        <f aca="false">IF(OR(H506="",E506=""),"",IF(H506&lt;=0,0,MAX(0,$C$4-E506)))</f>
        <v/>
      </c>
      <c r="J506" s="40" t="str">
        <f aca="false">IF(H506="","",IF(H506&lt;=0,"Đã thu đủ",IF(E506="","",IF($C$4&lt;=E506,"Chưa đến hạn",IF(I506&lt;=30,"Quá hạn 1–30 ngày",IF(I506&lt;=60,"Quá hạn 31–60 ngày",IF(I506&lt;=90,"Quá hạn 61–90 ngày","Quá hạn trên 90 ngày")))))))</f>
        <v/>
      </c>
      <c r="K506" s="19"/>
    </row>
  </sheetData>
  <conditionalFormatting sqref="A7:K506">
    <cfRule type="expression" priority="2" aboveAverage="0" equalAverage="0" bottom="0" percent="0" rank="0" text="" dxfId="0">
      <formula>AND(ISNUMBER($I7),$I7&gt;60)</formula>
    </cfRule>
    <cfRule type="expression" priority="3" aboveAverage="0" equalAverage="0" bottom="0" percent="0" rank="0" text="" dxfId="1">
      <formula>AND(ISNUMBER($I7),$I7&gt;0,$I7&lt;=60)</formula>
    </cfRule>
    <cfRule type="expression" priority="4" aboveAverage="0" equalAverage="0" bottom="0" percent="0" rank="0" text="" dxfId="2">
      <formula>$J7="Đã thu đủ"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BFF5"/>
    <pageSetUpPr fitToPage="tru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4" min="3" style="0" width="8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5"/>
  </cols>
  <sheetData>
    <row r="1" customFormat="false" ht="24" hidden="false" customHeight="true" outlineLevel="0" collapsed="false">
      <c r="A1" s="50" t="s">
        <v>312</v>
      </c>
      <c r="B1" s="50"/>
      <c r="C1" s="50"/>
      <c r="D1" s="50"/>
      <c r="E1" s="50"/>
      <c r="F1" s="50"/>
      <c r="G1" s="50"/>
      <c r="I1" s="13" t="str">
        <f aca="false">HYPERLINK("#'Mục lục'!A1","← Mục lục")</f>
        <v>← Mục lục</v>
      </c>
    </row>
    <row r="2" customFormat="false" ht="15" hidden="false" customHeight="false" outlineLevel="0" collapsed="false">
      <c r="A2" s="51" t="s">
        <v>313</v>
      </c>
      <c r="B2" s="51"/>
      <c r="C2" s="51"/>
      <c r="D2" s="51"/>
      <c r="E2" s="51"/>
      <c r="F2" s="51"/>
      <c r="G2" s="51"/>
    </row>
    <row r="4" customFormat="false" ht="22.05" hidden="false" customHeight="false" outlineLevel="0" collapsed="false">
      <c r="A4" s="52" t="s">
        <v>314</v>
      </c>
      <c r="B4" s="52"/>
      <c r="C4" s="52"/>
      <c r="D4" s="52"/>
      <c r="E4" s="52"/>
      <c r="F4" s="52"/>
      <c r="G4" s="52"/>
    </row>
    <row r="6" customFormat="false" ht="15" hidden="false" customHeight="false" outlineLevel="0" collapsed="false">
      <c r="A6" s="24" t="s">
        <v>315</v>
      </c>
      <c r="C6" s="53" t="s">
        <v>148</v>
      </c>
      <c r="D6" s="53"/>
      <c r="E6" s="53"/>
    </row>
    <row r="7" customFormat="false" ht="15" hidden="false" customHeight="false" outlineLevel="0" collapsed="false">
      <c r="A7" s="24" t="s">
        <v>316</v>
      </c>
      <c r="C7" s="53" t="s">
        <v>317</v>
      </c>
      <c r="D7" s="53"/>
      <c r="E7" s="53"/>
    </row>
    <row r="8" customFormat="false" ht="15" hidden="false" customHeight="false" outlineLevel="0" collapsed="false">
      <c r="A8" s="24" t="s">
        <v>318</v>
      </c>
      <c r="C8" s="53" t="s">
        <v>319</v>
      </c>
      <c r="D8" s="53"/>
      <c r="E8" s="53"/>
    </row>
    <row r="9" customFormat="false" ht="15" hidden="false" customHeight="false" outlineLevel="0" collapsed="false">
      <c r="A9" s="24" t="s">
        <v>320</v>
      </c>
      <c r="C9" s="54" t="n">
        <v>46328</v>
      </c>
      <c r="D9" s="54"/>
      <c r="E9" s="54"/>
    </row>
    <row r="10" customFormat="false" ht="15" hidden="false" customHeight="false" outlineLevel="0" collapsed="false">
      <c r="A10" s="24" t="s">
        <v>321</v>
      </c>
      <c r="C10" s="53" t="n">
        <v>15</v>
      </c>
      <c r="D10" s="53"/>
      <c r="E10" s="53"/>
      <c r="F10" s="24" t="s">
        <v>322</v>
      </c>
      <c r="G10" s="55" t="n">
        <f aca="false">C9+C10</f>
        <v>46343</v>
      </c>
    </row>
    <row r="12" customFormat="false" ht="15" hidden="false" customHeight="false" outlineLevel="0" collapsed="false">
      <c r="A12" s="56" t="s">
        <v>323</v>
      </c>
    </row>
    <row r="13" customFormat="false" ht="30" hidden="false" customHeight="true" outlineLevel="0" collapsed="false">
      <c r="A13" s="4" t="s">
        <v>36</v>
      </c>
      <c r="B13" s="4" t="s">
        <v>324</v>
      </c>
      <c r="C13" s="4" t="s">
        <v>250</v>
      </c>
      <c r="D13" s="4" t="s">
        <v>140</v>
      </c>
      <c r="E13" s="4" t="s">
        <v>141</v>
      </c>
      <c r="F13" s="4" t="s">
        <v>325</v>
      </c>
      <c r="G13" s="4" t="s">
        <v>142</v>
      </c>
    </row>
    <row r="14" customFormat="false" ht="23.85" hidden="false" customHeight="false" outlineLevel="0" collapsed="false">
      <c r="A14" s="18" t="n">
        <f aca="false">IF(B14="","",ROW()-13)</f>
        <v>1</v>
      </c>
      <c r="B14" s="57" t="s">
        <v>326</v>
      </c>
      <c r="C14" s="19" t="s">
        <v>327</v>
      </c>
      <c r="D14" s="31" t="n">
        <v>1</v>
      </c>
      <c r="E14" s="31" t="n">
        <v>9000000</v>
      </c>
      <c r="F14" s="21" t="n">
        <v>0.05</v>
      </c>
      <c r="G14" s="33" t="n">
        <f aca="false">IF(OR(D14="",E14=""),"",ROUND(D14*E14*(1-N(F14)),0))</f>
        <v>8550000</v>
      </c>
    </row>
    <row r="15" customFormat="false" ht="15" hidden="false" customHeight="false" outlineLevel="0" collapsed="false">
      <c r="A15" s="18" t="n">
        <f aca="false">IF(B15="","",ROW()-13)</f>
        <v>2</v>
      </c>
      <c r="B15" s="57" t="s">
        <v>328</v>
      </c>
      <c r="C15" s="19" t="s">
        <v>329</v>
      </c>
      <c r="D15" s="31" t="n">
        <v>5</v>
      </c>
      <c r="E15" s="31" t="n">
        <v>600000</v>
      </c>
      <c r="F15" s="21" t="n">
        <v>0</v>
      </c>
      <c r="G15" s="33" t="n">
        <f aca="false">IF(OR(D15="",E15=""),"",ROUND(D15*E15*(1-N(F15)),0))</f>
        <v>3000000</v>
      </c>
    </row>
    <row r="16" customFormat="false" ht="15" hidden="false" customHeight="false" outlineLevel="0" collapsed="false">
      <c r="A16" s="18" t="n">
        <f aca="false">IF(B16="","",ROW()-13)</f>
        <v>3</v>
      </c>
      <c r="B16" s="57" t="s">
        <v>330</v>
      </c>
      <c r="C16" s="19" t="s">
        <v>331</v>
      </c>
      <c r="D16" s="31" t="n">
        <v>2</v>
      </c>
      <c r="E16" s="31" t="n">
        <v>1500000</v>
      </c>
      <c r="F16" s="21" t="n">
        <v>0</v>
      </c>
      <c r="G16" s="33" t="n">
        <f aca="false">IF(OR(D16="",E16=""),"",ROUND(D16*E16*(1-N(F16)),0))</f>
        <v>3000000</v>
      </c>
    </row>
    <row r="17" customFormat="false" ht="15" hidden="false" customHeight="false" outlineLevel="0" collapsed="false">
      <c r="A17" s="18" t="str">
        <f aca="false">IF(B17="","",ROW()-13)</f>
        <v/>
      </c>
      <c r="B17" s="57"/>
      <c r="C17" s="19"/>
      <c r="D17" s="31"/>
      <c r="E17" s="31"/>
      <c r="F17" s="21"/>
      <c r="G17" s="33" t="str">
        <f aca="false">IF(OR(D17="",E17=""),"",ROUND(D17*E17*(1-N(F17)),0))</f>
        <v/>
      </c>
    </row>
    <row r="18" customFormat="false" ht="15" hidden="false" customHeight="false" outlineLevel="0" collapsed="false">
      <c r="A18" s="18" t="str">
        <f aca="false">IF(B18="","",ROW()-13)</f>
        <v/>
      </c>
      <c r="B18" s="57"/>
      <c r="C18" s="19"/>
      <c r="D18" s="31"/>
      <c r="E18" s="31"/>
      <c r="F18" s="21"/>
      <c r="G18" s="33" t="str">
        <f aca="false">IF(OR(D18="",E18=""),"",ROUND(D18*E18*(1-N(F18)),0))</f>
        <v/>
      </c>
    </row>
    <row r="19" customFormat="false" ht="15" hidden="false" customHeight="false" outlineLevel="0" collapsed="false">
      <c r="A19" s="18" t="str">
        <f aca="false">IF(B19="","",ROW()-13)</f>
        <v/>
      </c>
      <c r="B19" s="57"/>
      <c r="C19" s="19"/>
      <c r="D19" s="31"/>
      <c r="E19" s="31"/>
      <c r="F19" s="21"/>
      <c r="G19" s="33" t="str">
        <f aca="false">IF(OR(D19="",E19=""),"",ROUND(D19*E19*(1-N(F19)),0))</f>
        <v/>
      </c>
    </row>
    <row r="20" customFormat="false" ht="15" hidden="false" customHeight="false" outlineLevel="0" collapsed="false">
      <c r="A20" s="18" t="str">
        <f aca="false">IF(B20="","",ROW()-13)</f>
        <v/>
      </c>
      <c r="B20" s="57"/>
      <c r="C20" s="19"/>
      <c r="D20" s="31"/>
      <c r="E20" s="31"/>
      <c r="F20" s="21"/>
      <c r="G20" s="33" t="str">
        <f aca="false">IF(OR(D20="",E20=""),"",ROUND(D20*E20*(1-N(F20)),0))</f>
        <v/>
      </c>
    </row>
    <row r="21" customFormat="false" ht="15" hidden="false" customHeight="false" outlineLevel="0" collapsed="false">
      <c r="A21" s="18" t="str">
        <f aca="false">IF(B21="","",ROW()-13)</f>
        <v/>
      </c>
      <c r="B21" s="57"/>
      <c r="C21" s="19"/>
      <c r="D21" s="31"/>
      <c r="E21" s="31"/>
      <c r="F21" s="21"/>
      <c r="G21" s="33" t="str">
        <f aca="false">IF(OR(D21="",E21=""),"",ROUND(D21*E21*(1-N(F21)),0))</f>
        <v/>
      </c>
    </row>
    <row r="22" customFormat="false" ht="15" hidden="false" customHeight="false" outlineLevel="0" collapsed="false">
      <c r="A22" s="18" t="str">
        <f aca="false">IF(B22="","",ROW()-13)</f>
        <v/>
      </c>
      <c r="B22" s="57"/>
      <c r="C22" s="19"/>
      <c r="D22" s="31"/>
      <c r="E22" s="31"/>
      <c r="F22" s="21"/>
      <c r="G22" s="33" t="str">
        <f aca="false">IF(OR(D22="",E22=""),"",ROUND(D22*E22*(1-N(F22)),0))</f>
        <v/>
      </c>
    </row>
    <row r="23" customFormat="false" ht="15" hidden="false" customHeight="false" outlineLevel="0" collapsed="false">
      <c r="A23" s="18" t="str">
        <f aca="false">IF(B23="","",ROW()-13)</f>
        <v/>
      </c>
      <c r="B23" s="57"/>
      <c r="C23" s="19"/>
      <c r="D23" s="31"/>
      <c r="E23" s="31"/>
      <c r="F23" s="21"/>
      <c r="G23" s="33" t="str">
        <f aca="false">IF(OR(D23="",E23=""),"",ROUND(D23*E23*(1-N(F23)),0))</f>
        <v/>
      </c>
    </row>
    <row r="24" customFormat="false" ht="15" hidden="false" customHeight="false" outlineLevel="0" collapsed="false">
      <c r="A24" s="18" t="str">
        <f aca="false">IF(B24="","",ROW()-13)</f>
        <v/>
      </c>
      <c r="B24" s="57"/>
      <c r="C24" s="19"/>
      <c r="D24" s="31"/>
      <c r="E24" s="31"/>
      <c r="F24" s="21"/>
      <c r="G24" s="33" t="str">
        <f aca="false">IF(OR(D24="",E24=""),"",ROUND(D24*E24*(1-N(F24)),0))</f>
        <v/>
      </c>
    </row>
    <row r="25" customFormat="false" ht="15" hidden="false" customHeight="false" outlineLevel="0" collapsed="false">
      <c r="A25" s="18" t="str">
        <f aca="false">IF(B25="","",ROW()-13)</f>
        <v/>
      </c>
      <c r="B25" s="57"/>
      <c r="C25" s="19"/>
      <c r="D25" s="31"/>
      <c r="E25" s="31"/>
      <c r="F25" s="21"/>
      <c r="G25" s="33" t="str">
        <f aca="false">IF(OR(D25="",E25=""),"",ROUND(D25*E25*(1-N(F25)),0))</f>
        <v/>
      </c>
    </row>
    <row r="26" customFormat="false" ht="15" hidden="false" customHeight="false" outlineLevel="0" collapsed="false">
      <c r="A26" s="18" t="str">
        <f aca="false">IF(B26="","",ROW()-13)</f>
        <v/>
      </c>
      <c r="B26" s="57"/>
      <c r="C26" s="19"/>
      <c r="D26" s="31"/>
      <c r="E26" s="31"/>
      <c r="F26" s="21"/>
      <c r="G26" s="33" t="str">
        <f aca="false">IF(OR(D26="",E26=""),"",ROUND(D26*E26*(1-N(F26)),0))</f>
        <v/>
      </c>
    </row>
    <row r="27" customFormat="false" ht="15" hidden="false" customHeight="false" outlineLevel="0" collapsed="false">
      <c r="A27" s="18" t="str">
        <f aca="false">IF(B27="","",ROW()-13)</f>
        <v/>
      </c>
      <c r="B27" s="57"/>
      <c r="C27" s="19"/>
      <c r="D27" s="31"/>
      <c r="E27" s="31"/>
      <c r="F27" s="21"/>
      <c r="G27" s="33" t="str">
        <f aca="false">IF(OR(D27="",E27=""),"",ROUND(D27*E27*(1-N(F27)),0))</f>
        <v/>
      </c>
    </row>
    <row r="28" customFormat="false" ht="15" hidden="false" customHeight="false" outlineLevel="0" collapsed="false">
      <c r="A28" s="18" t="str">
        <f aca="false">IF(B28="","",ROW()-13)</f>
        <v/>
      </c>
      <c r="B28" s="57"/>
      <c r="C28" s="19"/>
      <c r="D28" s="31"/>
      <c r="E28" s="31"/>
      <c r="F28" s="21"/>
      <c r="G28" s="33" t="str">
        <f aca="false">IF(OR(D28="",E28=""),"",ROUND(D28*E28*(1-N(F28)),0))</f>
        <v/>
      </c>
    </row>
    <row r="29" customFormat="false" ht="15" hidden="false" customHeight="false" outlineLevel="0" collapsed="false">
      <c r="E29" s="24" t="s">
        <v>332</v>
      </c>
      <c r="G29" s="33" t="n">
        <f aca="false">SUM(G14:G28)</f>
        <v>14550000</v>
      </c>
    </row>
    <row r="30" customFormat="false" ht="15" hidden="false" customHeight="false" outlineLevel="0" collapsed="false">
      <c r="E30" s="24" t="s">
        <v>333</v>
      </c>
      <c r="F30" s="58" t="n">
        <v>0.1</v>
      </c>
      <c r="G30" s="33" t="n">
        <f aca="false">ROUND(G29*F30,0)</f>
        <v>1455000</v>
      </c>
    </row>
    <row r="31" customFormat="false" ht="15" hidden="false" customHeight="false" outlineLevel="0" collapsed="false">
      <c r="E31" s="24" t="s">
        <v>334</v>
      </c>
      <c r="G31" s="35" t="n">
        <f aca="false">G29+G30</f>
        <v>16005000</v>
      </c>
    </row>
    <row r="32" customFormat="false" ht="15" hidden="false" customHeight="false" outlineLevel="0" collapsed="false">
      <c r="A32" s="59" t="s">
        <v>335</v>
      </c>
      <c r="B32" s="60" t="s">
        <v>336</v>
      </c>
      <c r="C32" s="60"/>
      <c r="D32" s="60"/>
      <c r="E32" s="60"/>
      <c r="F32" s="60"/>
      <c r="G32" s="60"/>
    </row>
    <row r="34" customFormat="false" ht="15" hidden="false" customHeight="false" outlineLevel="0" collapsed="false">
      <c r="A34" s="15" t="s">
        <v>337</v>
      </c>
    </row>
    <row r="35" customFormat="false" ht="15" hidden="false" customHeight="false" outlineLevel="0" collapsed="false">
      <c r="A35" s="0" t="s">
        <v>338</v>
      </c>
      <c r="B35" s="51" t="s">
        <v>339</v>
      </c>
      <c r="C35" s="51"/>
      <c r="D35" s="51"/>
      <c r="E35" s="51"/>
      <c r="F35" s="51"/>
      <c r="G35" s="51"/>
    </row>
    <row r="36" customFormat="false" ht="15" hidden="false" customHeight="false" outlineLevel="0" collapsed="false">
      <c r="A36" s="0" t="s">
        <v>338</v>
      </c>
      <c r="B36" s="51" t="s">
        <v>340</v>
      </c>
      <c r="C36" s="51"/>
      <c r="D36" s="51"/>
      <c r="E36" s="51"/>
      <c r="F36" s="51"/>
      <c r="G36" s="51"/>
    </row>
    <row r="37" customFormat="false" ht="15" hidden="false" customHeight="false" outlineLevel="0" collapsed="false">
      <c r="A37" s="0" t="s">
        <v>338</v>
      </c>
      <c r="B37" s="51" t="s">
        <v>341</v>
      </c>
      <c r="C37" s="51"/>
      <c r="D37" s="51"/>
      <c r="E37" s="51"/>
      <c r="F37" s="51"/>
      <c r="G37" s="51"/>
    </row>
    <row r="38" customFormat="false" ht="15" hidden="false" customHeight="false" outlineLevel="0" collapsed="false">
      <c r="A38" s="0" t="s">
        <v>338</v>
      </c>
      <c r="B38" s="51" t="s">
        <v>342</v>
      </c>
      <c r="C38" s="51"/>
      <c r="D38" s="51"/>
      <c r="E38" s="51"/>
      <c r="F38" s="51"/>
      <c r="G38" s="51"/>
    </row>
    <row r="41" customFormat="false" ht="15" hidden="false" customHeight="false" outlineLevel="0" collapsed="false">
      <c r="E41" s="61" t="s">
        <v>343</v>
      </c>
      <c r="F41" s="61"/>
      <c r="G41" s="61"/>
    </row>
    <row r="42" customFormat="false" ht="15" hidden="false" customHeight="false" outlineLevel="0" collapsed="false">
      <c r="E42" s="62" t="s">
        <v>344</v>
      </c>
      <c r="F42" s="62"/>
      <c r="G42" s="62"/>
    </row>
    <row r="45" customFormat="false" ht="15" hidden="false" customHeight="false" outlineLevel="0" collapsed="false">
      <c r="A45" s="11" t="s">
        <v>345</v>
      </c>
    </row>
  </sheetData>
  <mergeCells count="15">
    <mergeCell ref="A1:G1"/>
    <mergeCell ref="A2:G2"/>
    <mergeCell ref="A4:G4"/>
    <mergeCell ref="C6:E6"/>
    <mergeCell ref="C7:E7"/>
    <mergeCell ref="C8:E8"/>
    <mergeCell ref="C9:E9"/>
    <mergeCell ref="C10:E10"/>
    <mergeCell ref="B32:G32"/>
    <mergeCell ref="B35:G35"/>
    <mergeCell ref="B36:G36"/>
    <mergeCell ref="B37:G37"/>
    <mergeCell ref="B38:G38"/>
    <mergeCell ref="E41:G41"/>
    <mergeCell ref="E42:G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2026-10-28T13:25:41Z</dcterms:created>
  <dc:creator>openpyxl</dc:creator>
  <dc:description/>
  <dc:language>en-US</dc:language>
  <cp:lastModifiedBy/>
  <dcterms:modified xsi:type="dcterms:W3CDTF">2026-10-28T13:25:44Z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